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53222"/>
  <mc:AlternateContent xmlns:mc="http://schemas.openxmlformats.org/markup-compatibility/2006">
    <mc:Choice Requires="x15">
      <x15ac:absPath xmlns:x15ac="http://schemas.microsoft.com/office/spreadsheetml/2010/11/ac" url="C:\Users\sara.kosova\Desktop\PIKA 57\"/>
    </mc:Choice>
  </mc:AlternateContent>
  <bookViews>
    <workbookView xWindow="0" yWindow="0" windowWidth="28800" windowHeight="12330" tabRatio="821"/>
  </bookViews>
  <sheets>
    <sheet name="Kostimi i planit te veprimit" sheetId="2" r:id="rId1"/>
    <sheet name="Totali_Qellimet politike" sheetId="3" r:id="rId2"/>
    <sheet name="Nevojat kapitale" sheetId="18" r:id="rId3"/>
    <sheet name="Grafik Kostot" sheetId="14" r:id="rId4"/>
    <sheet name="Grafik-Ndarja e kostove" sheetId="15" r:id="rId5"/>
    <sheet name="Grafik_ Qellimet e politikave" sheetId="16" r:id="rId6"/>
    <sheet name="Sheet1" sheetId="19" r:id="rId7"/>
  </sheets>
  <definedNames>
    <definedName name="_Hlk14952534" localSheetId="2">'Nevojat kapitale'!$C$14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10" i="2" l="1"/>
  <c r="AI310" i="2"/>
  <c r="AC310" i="2"/>
  <c r="AB310" i="2"/>
  <c r="V310" i="2"/>
  <c r="S310" i="2"/>
  <c r="P310" i="2"/>
  <c r="M310" i="2"/>
  <c r="K310" i="2"/>
  <c r="J310" i="2"/>
  <c r="K300" i="2"/>
  <c r="J300" i="2"/>
  <c r="AJ300" i="2"/>
  <c r="AI300" i="2"/>
  <c r="AF300" i="2"/>
  <c r="AE300" i="2"/>
  <c r="AC300" i="2"/>
  <c r="AB300" i="2"/>
  <c r="W300" i="2"/>
  <c r="V300" i="2"/>
  <c r="T300" i="2"/>
  <c r="S300" i="2"/>
  <c r="Q300" i="2"/>
  <c r="P300" i="2"/>
  <c r="N300" i="2"/>
  <c r="M300" i="2"/>
  <c r="S36" i="3"/>
  <c r="AK356" i="2"/>
  <c r="AG370" i="2"/>
  <c r="K369" i="2"/>
  <c r="L369" i="2"/>
  <c r="M369" i="2"/>
  <c r="N369" i="2"/>
  <c r="O369" i="2"/>
  <c r="P369" i="2"/>
  <c r="Q369" i="2"/>
  <c r="R369" i="2"/>
  <c r="S369" i="2"/>
  <c r="T369" i="2"/>
  <c r="U369" i="2"/>
  <c r="V369" i="2"/>
  <c r="W369" i="2"/>
  <c r="X369" i="2"/>
  <c r="Y369" i="2"/>
  <c r="Z369" i="2"/>
  <c r="AA369" i="2"/>
  <c r="AB369" i="2"/>
  <c r="AC369" i="2"/>
  <c r="AD369" i="2"/>
  <c r="AE369" i="2"/>
  <c r="AF369" i="2"/>
  <c r="AG369" i="2"/>
  <c r="AH369" i="2"/>
  <c r="AI369" i="2"/>
  <c r="AJ369" i="2"/>
  <c r="AK369" i="2"/>
  <c r="AL369" i="2"/>
  <c r="J369" i="2"/>
  <c r="Q36" i="3"/>
  <c r="P36" i="3"/>
  <c r="N36" i="3"/>
  <c r="M36" i="3"/>
  <c r="AL360" i="2"/>
  <c r="AL361" i="2"/>
  <c r="AL362" i="2"/>
  <c r="AL363" i="2"/>
  <c r="AL364" i="2"/>
  <c r="AL365" i="2"/>
  <c r="AL359" i="2"/>
  <c r="AJ359" i="2"/>
  <c r="AI359" i="2"/>
  <c r="AK361" i="2" l="1"/>
  <c r="AK362" i="2"/>
  <c r="AK363" i="2"/>
  <c r="AK364" i="2"/>
  <c r="AK365" i="2"/>
  <c r="AK360" i="2"/>
  <c r="AH361" i="2"/>
  <c r="AH362" i="2"/>
  <c r="AH363" i="2"/>
  <c r="AH364" i="2"/>
  <c r="AH365" i="2"/>
  <c r="AH360" i="2"/>
  <c r="AF359" i="2"/>
  <c r="AE359" i="2"/>
  <c r="AC359" i="2"/>
  <c r="AB359" i="2"/>
  <c r="AD361" i="2"/>
  <c r="AD362" i="2"/>
  <c r="AD363" i="2"/>
  <c r="AD364" i="2"/>
  <c r="AD365" i="2"/>
  <c r="AD360" i="2"/>
  <c r="X361" i="2"/>
  <c r="X362" i="2"/>
  <c r="X363" i="2"/>
  <c r="X364" i="2"/>
  <c r="X365" i="2"/>
  <c r="X360" i="2"/>
  <c r="U361" i="2"/>
  <c r="U362" i="2"/>
  <c r="U363" i="2"/>
  <c r="U364" i="2"/>
  <c r="U365" i="2"/>
  <c r="U360" i="2"/>
  <c r="R361" i="2"/>
  <c r="R362" i="2"/>
  <c r="R363" i="2"/>
  <c r="R364" i="2"/>
  <c r="R365" i="2"/>
  <c r="R360" i="2"/>
  <c r="O361" i="2"/>
  <c r="O362" i="2"/>
  <c r="O363" i="2"/>
  <c r="O364" i="2"/>
  <c r="O365" i="2"/>
  <c r="O360" i="2"/>
  <c r="L361" i="2"/>
  <c r="L362" i="2"/>
  <c r="L363" i="2"/>
  <c r="L364" i="2"/>
  <c r="L365" i="2"/>
  <c r="L360" i="2"/>
  <c r="J36" i="3"/>
  <c r="H36" i="3"/>
  <c r="G36" i="3"/>
  <c r="AA364" i="2"/>
  <c r="AB365" i="2"/>
  <c r="AI365" i="2"/>
  <c r="AA365" i="2"/>
  <c r="Z365" i="2"/>
  <c r="Z364" i="2"/>
  <c r="Z363" i="2"/>
  <c r="Z362" i="2"/>
  <c r="Z361" i="2"/>
  <c r="Z360" i="2"/>
  <c r="Y365" i="2"/>
  <c r="Y363" i="2"/>
  <c r="Y362" i="2"/>
  <c r="Y361" i="2"/>
  <c r="Y360" i="2"/>
  <c r="U368" i="2"/>
  <c r="R368" i="2"/>
  <c r="AI368" i="2"/>
  <c r="AI366" i="2" s="1"/>
  <c r="AB368" i="2"/>
  <c r="O368" i="2"/>
  <c r="AK367" i="2"/>
  <c r="AH368" i="2"/>
  <c r="AH367" i="2"/>
  <c r="AD367" i="2"/>
  <c r="AC366" i="2"/>
  <c r="AA367" i="2"/>
  <c r="AF366" i="2"/>
  <c r="AE366" i="2"/>
  <c r="AH366" i="2" s="1"/>
  <c r="Z366" i="2"/>
  <c r="W366" i="2"/>
  <c r="V366" i="2"/>
  <c r="T366" i="2"/>
  <c r="S366" i="2"/>
  <c r="Q366" i="2"/>
  <c r="P366" i="2"/>
  <c r="N366" i="2"/>
  <c r="M366" i="2"/>
  <c r="K366" i="2"/>
  <c r="J366" i="2"/>
  <c r="AK368" i="2"/>
  <c r="AJ367" i="2"/>
  <c r="Y368" i="2"/>
  <c r="Y366" i="2" s="1"/>
  <c r="Y367" i="2"/>
  <c r="X368" i="2"/>
  <c r="X367" i="2"/>
  <c r="U367" i="2"/>
  <c r="R367" i="2"/>
  <c r="O367" i="2"/>
  <c r="L368" i="2"/>
  <c r="L367" i="2"/>
  <c r="W359" i="2"/>
  <c r="T359" i="2"/>
  <c r="S359" i="2"/>
  <c r="Q359" i="2"/>
  <c r="P359" i="2"/>
  <c r="N359" i="2"/>
  <c r="M359" i="2"/>
  <c r="K359" i="2"/>
  <c r="J359" i="2"/>
  <c r="AK315" i="2"/>
  <c r="AD315" i="2"/>
  <c r="Z315" i="2"/>
  <c r="Y315" i="2"/>
  <c r="AA315" i="2" s="1"/>
  <c r="X315" i="2"/>
  <c r="U315" i="2"/>
  <c r="R315" i="2"/>
  <c r="O315" i="2"/>
  <c r="L315" i="2"/>
  <c r="AK309" i="2"/>
  <c r="AK308" i="2"/>
  <c r="AH309" i="2"/>
  <c r="AH308" i="2"/>
  <c r="AD309" i="2"/>
  <c r="AD308" i="2"/>
  <c r="Y309" i="2"/>
  <c r="X309" i="2"/>
  <c r="Z309" i="2"/>
  <c r="X308" i="2"/>
  <c r="Z308" i="2"/>
  <c r="Y308" i="2"/>
  <c r="U309" i="2"/>
  <c r="U308" i="2"/>
  <c r="R309" i="2"/>
  <c r="R308" i="2"/>
  <c r="O309" i="2"/>
  <c r="O308" i="2"/>
  <c r="L309" i="2"/>
  <c r="L308" i="2"/>
  <c r="I36" i="3" l="1"/>
  <c r="L36" i="3"/>
  <c r="O36" i="3"/>
  <c r="AA362" i="2"/>
  <c r="AA363" i="2"/>
  <c r="AD359" i="2"/>
  <c r="AA361" i="2"/>
  <c r="AH359" i="2"/>
  <c r="AA360" i="2"/>
  <c r="Y364" i="2"/>
  <c r="V359" i="2"/>
  <c r="Y359" i="2" s="1"/>
  <c r="U359" i="2"/>
  <c r="R359" i="2"/>
  <c r="Z359" i="2"/>
  <c r="O359" i="2"/>
  <c r="X366" i="2"/>
  <c r="U366" i="2"/>
  <c r="R366" i="2"/>
  <c r="AD368" i="2"/>
  <c r="AB366" i="2"/>
  <c r="AD366" i="2" s="1"/>
  <c r="AA366" i="2"/>
  <c r="AA368" i="2"/>
  <c r="O366" i="2"/>
  <c r="L366" i="2"/>
  <c r="AL368" i="2"/>
  <c r="AJ366" i="2"/>
  <c r="AK366" i="2" s="1"/>
  <c r="AL367" i="2"/>
  <c r="L359" i="2"/>
  <c r="AL315" i="2"/>
  <c r="AA308" i="2"/>
  <c r="AL308" i="2" s="1"/>
  <c r="AA309" i="2"/>
  <c r="AL309" i="2" s="1"/>
  <c r="AK297" i="2"/>
  <c r="AK298" i="2"/>
  <c r="AH298" i="2"/>
  <c r="Z298" i="2"/>
  <c r="Y298" i="2"/>
  <c r="X298" i="2"/>
  <c r="U298" i="2"/>
  <c r="R298" i="2"/>
  <c r="O298" i="2"/>
  <c r="L298" i="2"/>
  <c r="AH231" i="2"/>
  <c r="AH230" i="2"/>
  <c r="AK230" i="2"/>
  <c r="AK231" i="2"/>
  <c r="AK229" i="2"/>
  <c r="AH229" i="2"/>
  <c r="AD230" i="2"/>
  <c r="AD231" i="2"/>
  <c r="AD229" i="2"/>
  <c r="X230" i="2"/>
  <c r="X231" i="2"/>
  <c r="X229" i="2"/>
  <c r="U230" i="2"/>
  <c r="U231" i="2"/>
  <c r="U229" i="2"/>
  <c r="R230" i="2"/>
  <c r="R231" i="2"/>
  <c r="R229" i="2"/>
  <c r="O230" i="2"/>
  <c r="O231" i="2"/>
  <c r="O229" i="2"/>
  <c r="AB224" i="2"/>
  <c r="AH227" i="2"/>
  <c r="AH226" i="2"/>
  <c r="Z231" i="2"/>
  <c r="Z230" i="2"/>
  <c r="Z229" i="2"/>
  <c r="Y231" i="2"/>
  <c r="Y230" i="2"/>
  <c r="Y229" i="2"/>
  <c r="Z227" i="2"/>
  <c r="Z226" i="2"/>
  <c r="Z225" i="2"/>
  <c r="Y227" i="2"/>
  <c r="Y226" i="2"/>
  <c r="Y225" i="2"/>
  <c r="AK226" i="2"/>
  <c r="AK227" i="2"/>
  <c r="AK225" i="2"/>
  <c r="AH225" i="2"/>
  <c r="AD226" i="2"/>
  <c r="AD227" i="2"/>
  <c r="U226" i="2"/>
  <c r="U227" i="2"/>
  <c r="X226" i="2"/>
  <c r="X227" i="2"/>
  <c r="X225" i="2"/>
  <c r="U225" i="2"/>
  <c r="R225" i="2"/>
  <c r="R226" i="2"/>
  <c r="R227" i="2"/>
  <c r="O226" i="2"/>
  <c r="L225" i="2"/>
  <c r="L226" i="2"/>
  <c r="L227" i="2"/>
  <c r="L229" i="2"/>
  <c r="L230" i="2"/>
  <c r="L231" i="2"/>
  <c r="AJ228" i="2"/>
  <c r="AI228" i="2"/>
  <c r="AF228" i="2"/>
  <c r="AE228" i="2"/>
  <c r="AC228" i="2"/>
  <c r="AB228" i="2"/>
  <c r="W228" i="2"/>
  <c r="V228" i="2"/>
  <c r="T228" i="2"/>
  <c r="S228" i="2"/>
  <c r="Q228" i="2"/>
  <c r="P228" i="2"/>
  <c r="N228" i="2"/>
  <c r="M228" i="2"/>
  <c r="K228" i="2"/>
  <c r="J228" i="2"/>
  <c r="K224" i="2"/>
  <c r="N224" i="2"/>
  <c r="P224" i="2"/>
  <c r="Q224" i="2"/>
  <c r="S224" i="2"/>
  <c r="T224" i="2"/>
  <c r="V224" i="2"/>
  <c r="W224" i="2"/>
  <c r="AC224" i="2"/>
  <c r="AE224" i="2"/>
  <c r="AF224" i="2"/>
  <c r="AI224" i="2"/>
  <c r="AJ224" i="2"/>
  <c r="J224" i="2"/>
  <c r="AG165" i="2"/>
  <c r="AK160" i="2"/>
  <c r="AK161" i="2"/>
  <c r="AK162" i="2"/>
  <c r="AH160" i="2"/>
  <c r="AH161" i="2"/>
  <c r="AH162" i="2"/>
  <c r="AD160" i="2"/>
  <c r="AD161" i="2"/>
  <c r="AD162" i="2"/>
  <c r="AC159" i="2" s="1"/>
  <c r="Z160" i="2"/>
  <c r="Z161" i="2"/>
  <c r="Z162" i="2"/>
  <c r="Y160" i="2"/>
  <c r="Y161" i="2"/>
  <c r="Y162" i="2"/>
  <c r="X160" i="2"/>
  <c r="X161" i="2"/>
  <c r="X162" i="2"/>
  <c r="U160" i="2"/>
  <c r="U161" i="2"/>
  <c r="U162" i="2"/>
  <c r="AJ159" i="2"/>
  <c r="AI159" i="2"/>
  <c r="AF159" i="2"/>
  <c r="AE159" i="2"/>
  <c r="AB159" i="2"/>
  <c r="W159" i="2"/>
  <c r="V159" i="2"/>
  <c r="T159" i="2"/>
  <c r="S159" i="2"/>
  <c r="Q159" i="2"/>
  <c r="P159" i="2"/>
  <c r="N159" i="2"/>
  <c r="M159" i="2"/>
  <c r="K159" i="2"/>
  <c r="J159" i="2"/>
  <c r="L161" i="2"/>
  <c r="L162" i="2"/>
  <c r="L160" i="2"/>
  <c r="R161" i="2"/>
  <c r="R162" i="2"/>
  <c r="R160" i="2"/>
  <c r="O161" i="2"/>
  <c r="O162" i="2"/>
  <c r="O160" i="2"/>
  <c r="AJ156" i="2"/>
  <c r="AI156" i="2"/>
  <c r="AF156" i="2"/>
  <c r="AE156" i="2"/>
  <c r="AB156" i="2"/>
  <c r="AD156" i="2" s="1"/>
  <c r="W156" i="2"/>
  <c r="V156" i="2"/>
  <c r="T156" i="2"/>
  <c r="S156" i="2"/>
  <c r="AH158" i="2"/>
  <c r="AH157" i="2"/>
  <c r="AK158" i="2"/>
  <c r="AK157" i="2"/>
  <c r="Z158" i="2"/>
  <c r="Z157" i="2"/>
  <c r="Y158" i="2"/>
  <c r="Y157" i="2"/>
  <c r="X158" i="2"/>
  <c r="X157" i="2"/>
  <c r="U158" i="2"/>
  <c r="U157" i="2"/>
  <c r="P156" i="2"/>
  <c r="R156" i="2" s="1"/>
  <c r="K156" i="2"/>
  <c r="J156" i="2"/>
  <c r="AD158" i="2"/>
  <c r="AD157" i="2"/>
  <c r="R158" i="2"/>
  <c r="R157" i="2"/>
  <c r="N156" i="2"/>
  <c r="O157" i="2"/>
  <c r="L158" i="2"/>
  <c r="L157" i="2"/>
  <c r="AI67" i="2"/>
  <c r="AK67" i="2" s="1"/>
  <c r="AH67" i="2"/>
  <c r="AB67" i="2"/>
  <c r="AB60" i="2" s="1"/>
  <c r="Y67" i="2"/>
  <c r="X67" i="2"/>
  <c r="Z67" i="2"/>
  <c r="U67" i="2"/>
  <c r="R67" i="2"/>
  <c r="O67" i="2"/>
  <c r="AJ60" i="2"/>
  <c r="AF60" i="2"/>
  <c r="AC60" i="2"/>
  <c r="W60" i="2"/>
  <c r="V60" i="2"/>
  <c r="T60" i="2"/>
  <c r="S60" i="2"/>
  <c r="Q60" i="2"/>
  <c r="P60" i="2"/>
  <c r="N60" i="2"/>
  <c r="M60" i="2"/>
  <c r="K60" i="2"/>
  <c r="J60" i="2"/>
  <c r="L46" i="2"/>
  <c r="O46" i="2"/>
  <c r="R46" i="2"/>
  <c r="U46" i="2"/>
  <c r="X46" i="2"/>
  <c r="Y46" i="2"/>
  <c r="Z46" i="2"/>
  <c r="AD46" i="2"/>
  <c r="AH46" i="2"/>
  <c r="AK46" i="2"/>
  <c r="M24" i="2"/>
  <c r="M23" i="2"/>
  <c r="M21" i="2"/>
  <c r="J21" i="2"/>
  <c r="T36" i="3" l="1"/>
  <c r="AK359" i="2"/>
  <c r="X359" i="2"/>
  <c r="AA359" i="2"/>
  <c r="AL366" i="2"/>
  <c r="AA226" i="2"/>
  <c r="AA225" i="2"/>
  <c r="AL225" i="2" s="1"/>
  <c r="AL226" i="2"/>
  <c r="L224" i="2"/>
  <c r="U228" i="2"/>
  <c r="AA298" i="2"/>
  <c r="AL298" i="2" s="1"/>
  <c r="Z224" i="2"/>
  <c r="AA231" i="2"/>
  <c r="AL231" i="2" s="1"/>
  <c r="AD228" i="2"/>
  <c r="X228" i="2"/>
  <c r="AK228" i="2"/>
  <c r="AH228" i="2"/>
  <c r="Y228" i="2"/>
  <c r="Z228" i="2"/>
  <c r="R228" i="2"/>
  <c r="AA229" i="2"/>
  <c r="AL229" i="2" s="1"/>
  <c r="AA230" i="2"/>
  <c r="AL230" i="2" s="1"/>
  <c r="O228" i="2"/>
  <c r="AA227" i="2"/>
  <c r="AL227" i="2" s="1"/>
  <c r="AK224" i="2"/>
  <c r="AH224" i="2"/>
  <c r="AD224" i="2"/>
  <c r="X224" i="2"/>
  <c r="U224" i="2"/>
  <c r="R224" i="2"/>
  <c r="L228" i="2"/>
  <c r="AA161" i="2"/>
  <c r="AL161" i="2" s="1"/>
  <c r="U156" i="2"/>
  <c r="AH156" i="2"/>
  <c r="AA158" i="2"/>
  <c r="AL158" i="2" s="1"/>
  <c r="Z159" i="2"/>
  <c r="AA160" i="2"/>
  <c r="AL160" i="2" s="1"/>
  <c r="AI60" i="2"/>
  <c r="X156" i="2"/>
  <c r="Y159" i="2"/>
  <c r="AA159" i="2" s="1"/>
  <c r="R159" i="2"/>
  <c r="X159" i="2"/>
  <c r="AK156" i="2"/>
  <c r="AA157" i="2"/>
  <c r="AL157" i="2" s="1"/>
  <c r="O159" i="2"/>
  <c r="U159" i="2"/>
  <c r="L156" i="2"/>
  <c r="AH159" i="2"/>
  <c r="AA162" i="2"/>
  <c r="AL162" i="2" s="1"/>
  <c r="L159" i="2"/>
  <c r="AK159" i="2"/>
  <c r="Z156" i="2"/>
  <c r="AD159" i="2"/>
  <c r="AA67" i="2"/>
  <c r="AA46" i="2"/>
  <c r="AL46" i="2" s="1"/>
  <c r="AD67" i="2"/>
  <c r="R36" i="3" l="1"/>
  <c r="AA228" i="2"/>
  <c r="AL159" i="2"/>
  <c r="AL67" i="2"/>
  <c r="AD197" i="2"/>
  <c r="AD198" i="2"/>
  <c r="AD193" i="2"/>
  <c r="AD194" i="2"/>
  <c r="AD195" i="2"/>
  <c r="AD196" i="2"/>
  <c r="AD192" i="2"/>
  <c r="AD191" i="2"/>
  <c r="AL228" i="2" l="1"/>
  <c r="AJ344" i="2"/>
  <c r="AI344" i="2"/>
  <c r="AF344" i="2"/>
  <c r="AE344" i="2"/>
  <c r="AC344" i="2"/>
  <c r="AB344" i="2"/>
  <c r="W344" i="2"/>
  <c r="V344" i="2"/>
  <c r="T344" i="2"/>
  <c r="S344" i="2"/>
  <c r="Q344" i="2"/>
  <c r="P344" i="2"/>
  <c r="N344" i="2"/>
  <c r="M344" i="2"/>
  <c r="K344" i="2"/>
  <c r="J344" i="2"/>
  <c r="AJ342" i="2"/>
  <c r="AI342" i="2"/>
  <c r="AF342" i="2"/>
  <c r="AE342" i="2"/>
  <c r="AC342" i="2"/>
  <c r="AB342" i="2"/>
  <c r="W342" i="2"/>
  <c r="V342" i="2"/>
  <c r="T342" i="2"/>
  <c r="S342" i="2"/>
  <c r="Q342" i="2"/>
  <c r="P342" i="2"/>
  <c r="N342" i="2"/>
  <c r="M342" i="2"/>
  <c r="K342" i="2" l="1"/>
  <c r="J342" i="2"/>
  <c r="AJ333" i="2"/>
  <c r="AI333" i="2"/>
  <c r="AF333" i="2"/>
  <c r="AE333" i="2"/>
  <c r="AC333" i="2"/>
  <c r="AB333" i="2"/>
  <c r="W333" i="2"/>
  <c r="V333" i="2"/>
  <c r="T333" i="2"/>
  <c r="S333" i="2"/>
  <c r="Q333" i="2"/>
  <c r="P333" i="2"/>
  <c r="N333" i="2"/>
  <c r="M333" i="2"/>
  <c r="K333" i="2"/>
  <c r="J333" i="2"/>
  <c r="AG330" i="2"/>
  <c r="AF327" i="2"/>
  <c r="AE327" i="2"/>
  <c r="AJ327" i="2"/>
  <c r="AI327" i="2"/>
  <c r="AC327" i="2"/>
  <c r="AB327" i="2"/>
  <c r="W327" i="2"/>
  <c r="V327" i="2"/>
  <c r="T327" i="2"/>
  <c r="S327" i="2"/>
  <c r="Q327" i="2"/>
  <c r="P327" i="2"/>
  <c r="N327" i="2"/>
  <c r="M327" i="2"/>
  <c r="K327" i="2"/>
  <c r="J327" i="2"/>
  <c r="AJ325" i="2"/>
  <c r="AI325" i="2"/>
  <c r="AF325" i="2"/>
  <c r="AE325" i="2"/>
  <c r="AC325" i="2"/>
  <c r="AB325" i="2"/>
  <c r="W325" i="2"/>
  <c r="V325" i="2"/>
  <c r="T325" i="2"/>
  <c r="S325" i="2"/>
  <c r="Q325" i="2"/>
  <c r="P325" i="2"/>
  <c r="N325" i="2"/>
  <c r="M325" i="2"/>
  <c r="K325" i="2"/>
  <c r="J325" i="2"/>
  <c r="AJ320" i="2"/>
  <c r="AI320" i="2"/>
  <c r="AF320" i="2"/>
  <c r="AE320" i="2"/>
  <c r="AC320" i="2"/>
  <c r="AB320" i="2"/>
  <c r="W320" i="2"/>
  <c r="V320" i="2"/>
  <c r="T320" i="2"/>
  <c r="S320" i="2"/>
  <c r="Q320" i="2"/>
  <c r="P320" i="2"/>
  <c r="N320" i="2"/>
  <c r="M320" i="2"/>
  <c r="K320" i="2"/>
  <c r="J320" i="2"/>
  <c r="AJ316" i="2"/>
  <c r="AI316" i="2"/>
  <c r="AF316" i="2"/>
  <c r="AE316" i="2"/>
  <c r="AC316" i="2"/>
  <c r="AB316" i="2"/>
  <c r="W316" i="2"/>
  <c r="V316" i="2"/>
  <c r="T316" i="2"/>
  <c r="S316" i="2"/>
  <c r="Q316" i="2"/>
  <c r="P316" i="2"/>
  <c r="N316" i="2"/>
  <c r="M316" i="2"/>
  <c r="K316" i="2"/>
  <c r="J316" i="2"/>
  <c r="AJ296" i="2"/>
  <c r="AF296" i="2"/>
  <c r="AE296" i="2"/>
  <c r="AC296" i="2"/>
  <c r="AB296" i="2"/>
  <c r="W296" i="2"/>
  <c r="V296" i="2"/>
  <c r="T296" i="2"/>
  <c r="S296" i="2"/>
  <c r="Q296" i="2"/>
  <c r="P296" i="2"/>
  <c r="N296" i="2"/>
  <c r="M296" i="2"/>
  <c r="K296" i="2"/>
  <c r="J296" i="2"/>
  <c r="AG293" i="2"/>
  <c r="AJ287" i="2"/>
  <c r="AI287" i="2"/>
  <c r="AF287" i="2"/>
  <c r="AE287" i="2"/>
  <c r="AC287" i="2"/>
  <c r="AB287" i="2"/>
  <c r="W287" i="2"/>
  <c r="V287" i="2"/>
  <c r="T287" i="2"/>
  <c r="S287" i="2"/>
  <c r="Q287" i="2"/>
  <c r="P287" i="2"/>
  <c r="N287" i="2"/>
  <c r="M287" i="2"/>
  <c r="K287" i="2"/>
  <c r="J287" i="2"/>
  <c r="AJ284" i="2"/>
  <c r="AI284" i="2"/>
  <c r="AF284" i="2"/>
  <c r="AE284" i="2"/>
  <c r="AC284" i="2"/>
  <c r="AB284" i="2"/>
  <c r="W284" i="2"/>
  <c r="V284" i="2"/>
  <c r="T284" i="2"/>
  <c r="S284" i="2"/>
  <c r="Q284" i="2"/>
  <c r="P284" i="2"/>
  <c r="N284" i="2"/>
  <c r="M284" i="2"/>
  <c r="K284" i="2"/>
  <c r="J284" i="2"/>
  <c r="AJ281" i="2"/>
  <c r="AI281" i="2"/>
  <c r="AF281" i="2"/>
  <c r="AE281" i="2"/>
  <c r="AC281" i="2"/>
  <c r="AB281" i="2"/>
  <c r="W281" i="2"/>
  <c r="V281" i="2"/>
  <c r="T281" i="2"/>
  <c r="S281" i="2"/>
  <c r="Q281" i="2"/>
  <c r="P281" i="2"/>
  <c r="N281" i="2"/>
  <c r="M281" i="2"/>
  <c r="K281" i="2"/>
  <c r="J281" i="2"/>
  <c r="AG277" i="2"/>
  <c r="AJ274" i="2"/>
  <c r="AI274" i="2"/>
  <c r="AF274" i="2"/>
  <c r="AE274" i="2"/>
  <c r="AC274" i="2"/>
  <c r="AB274" i="2"/>
  <c r="W274" i="2"/>
  <c r="V274" i="2"/>
  <c r="T274" i="2"/>
  <c r="S274" i="2"/>
  <c r="Q274" i="2"/>
  <c r="P274" i="2"/>
  <c r="N274" i="2"/>
  <c r="M274" i="2"/>
  <c r="K274" i="2"/>
  <c r="J274" i="2"/>
  <c r="AJ269" i="2"/>
  <c r="AI269" i="2"/>
  <c r="AF269" i="2"/>
  <c r="AE269" i="2"/>
  <c r="AC269" i="2"/>
  <c r="AB269" i="2"/>
  <c r="W269" i="2"/>
  <c r="V269" i="2"/>
  <c r="T269" i="2"/>
  <c r="S269" i="2"/>
  <c r="Q269" i="2"/>
  <c r="P269" i="2"/>
  <c r="N269" i="2"/>
  <c r="M269" i="2"/>
  <c r="K269" i="2"/>
  <c r="J269" i="2"/>
  <c r="AJ264" i="2"/>
  <c r="AI264" i="2"/>
  <c r="AF264" i="2"/>
  <c r="AE264" i="2"/>
  <c r="AC264" i="2"/>
  <c r="AB264" i="2"/>
  <c r="W264" i="2"/>
  <c r="V264" i="2"/>
  <c r="T264" i="2"/>
  <c r="S264" i="2"/>
  <c r="Q264" i="2"/>
  <c r="P264" i="2"/>
  <c r="N264" i="2"/>
  <c r="M264" i="2"/>
  <c r="K264" i="2"/>
  <c r="J264" i="2"/>
  <c r="AJ260" i="2"/>
  <c r="AI260" i="2"/>
  <c r="AF260" i="2"/>
  <c r="AE260" i="2"/>
  <c r="AC260" i="2"/>
  <c r="AB260" i="2"/>
  <c r="W260" i="2"/>
  <c r="V260" i="2"/>
  <c r="V277" i="2" s="1"/>
  <c r="T260" i="2"/>
  <c r="S260" i="2"/>
  <c r="Q260" i="2"/>
  <c r="P260" i="2"/>
  <c r="P277" i="2" s="1"/>
  <c r="N260" i="2"/>
  <c r="M260" i="2"/>
  <c r="K260" i="2"/>
  <c r="J260" i="2"/>
  <c r="AG251" i="2"/>
  <c r="AG252" i="2" s="1"/>
  <c r="AJ245" i="2"/>
  <c r="AI245" i="2"/>
  <c r="AF245" i="2"/>
  <c r="AE245" i="2"/>
  <c r="AC245" i="2"/>
  <c r="AB245" i="2"/>
  <c r="W245" i="2"/>
  <c r="V245" i="2"/>
  <c r="T245" i="2"/>
  <c r="S245" i="2"/>
  <c r="Q245" i="2"/>
  <c r="P245" i="2"/>
  <c r="N245" i="2"/>
  <c r="M245" i="2"/>
  <c r="K245" i="2"/>
  <c r="J245" i="2"/>
  <c r="AJ238" i="2"/>
  <c r="AI238" i="2"/>
  <c r="AF238" i="2"/>
  <c r="AE238" i="2"/>
  <c r="AC238" i="2"/>
  <c r="AB238" i="2"/>
  <c r="W238" i="2"/>
  <c r="V238" i="2"/>
  <c r="T238" i="2"/>
  <c r="S238" i="2"/>
  <c r="Q238" i="2"/>
  <c r="P238" i="2"/>
  <c r="N238" i="2"/>
  <c r="M238" i="2"/>
  <c r="K238" i="2"/>
  <c r="J238" i="2"/>
  <c r="AJ235" i="2"/>
  <c r="AI235" i="2"/>
  <c r="AF235" i="2"/>
  <c r="AE235" i="2"/>
  <c r="AC235" i="2"/>
  <c r="AB235" i="2"/>
  <c r="W235" i="2"/>
  <c r="V235" i="2"/>
  <c r="T235" i="2"/>
  <c r="S235" i="2"/>
  <c r="Q235" i="2"/>
  <c r="P235" i="2"/>
  <c r="N235" i="2"/>
  <c r="M235" i="2"/>
  <c r="K235" i="2"/>
  <c r="J235" i="2"/>
  <c r="AJ218" i="2"/>
  <c r="AI218" i="2"/>
  <c r="AF218" i="2"/>
  <c r="AE218" i="2"/>
  <c r="AC218" i="2"/>
  <c r="AB218" i="2"/>
  <c r="W218" i="2"/>
  <c r="V218" i="2"/>
  <c r="T218" i="2"/>
  <c r="S218" i="2"/>
  <c r="Q218" i="2"/>
  <c r="P218" i="2"/>
  <c r="N218" i="2"/>
  <c r="M218" i="2"/>
  <c r="K218" i="2"/>
  <c r="J218" i="2"/>
  <c r="AJ211" i="2"/>
  <c r="AI211" i="2"/>
  <c r="AF211" i="2"/>
  <c r="AE211" i="2"/>
  <c r="AC211" i="2"/>
  <c r="AB211" i="2"/>
  <c r="W211" i="2"/>
  <c r="V211" i="2"/>
  <c r="T211" i="2"/>
  <c r="S211" i="2"/>
  <c r="Q211" i="2"/>
  <c r="P211" i="2"/>
  <c r="N211" i="2"/>
  <c r="M211" i="2"/>
  <c r="K211" i="2"/>
  <c r="J211" i="2"/>
  <c r="AJ205" i="2"/>
  <c r="AI205" i="2"/>
  <c r="AF205" i="2"/>
  <c r="AE205" i="2"/>
  <c r="AC205" i="2"/>
  <c r="AB205" i="2"/>
  <c r="W205" i="2"/>
  <c r="V205" i="2"/>
  <c r="T205" i="2"/>
  <c r="S205" i="2"/>
  <c r="Q205" i="2"/>
  <c r="P205" i="2"/>
  <c r="N205" i="2"/>
  <c r="M205" i="2"/>
  <c r="K205" i="2"/>
  <c r="J205" i="2"/>
  <c r="AJ199" i="2"/>
  <c r="AI199" i="2"/>
  <c r="AF199" i="2"/>
  <c r="AE199" i="2"/>
  <c r="AC199" i="2"/>
  <c r="AB199" i="2"/>
  <c r="W199" i="2"/>
  <c r="V199" i="2"/>
  <c r="T199" i="2"/>
  <c r="S199" i="2"/>
  <c r="Q199" i="2"/>
  <c r="P199" i="2"/>
  <c r="N199" i="2"/>
  <c r="M199" i="2"/>
  <c r="K199" i="2"/>
  <c r="J199" i="2"/>
  <c r="AJ189" i="2"/>
  <c r="AI189" i="2"/>
  <c r="AF189" i="2"/>
  <c r="AE189" i="2"/>
  <c r="AC189" i="2"/>
  <c r="AB189" i="2"/>
  <c r="W189" i="2"/>
  <c r="V189" i="2"/>
  <c r="T189" i="2"/>
  <c r="S189" i="2"/>
  <c r="Q189" i="2"/>
  <c r="P189" i="2"/>
  <c r="N189" i="2"/>
  <c r="M189" i="2"/>
  <c r="K189" i="2"/>
  <c r="J189" i="2"/>
  <c r="AG180" i="2"/>
  <c r="AJ172" i="2"/>
  <c r="AI172" i="2"/>
  <c r="AF172" i="2"/>
  <c r="AE172" i="2"/>
  <c r="AC172" i="2"/>
  <c r="AB172" i="2"/>
  <c r="W172" i="2"/>
  <c r="V172" i="2"/>
  <c r="T172" i="2"/>
  <c r="S172" i="2"/>
  <c r="Q172" i="2"/>
  <c r="P172" i="2"/>
  <c r="N172" i="2"/>
  <c r="M172" i="2"/>
  <c r="K172" i="2"/>
  <c r="J172" i="2"/>
  <c r="AJ168" i="2"/>
  <c r="AI168" i="2"/>
  <c r="AF168" i="2"/>
  <c r="AE168" i="2"/>
  <c r="AC168" i="2"/>
  <c r="AB168" i="2"/>
  <c r="W168" i="2"/>
  <c r="V168" i="2"/>
  <c r="T168" i="2"/>
  <c r="S168" i="2"/>
  <c r="Q168" i="2"/>
  <c r="P168" i="2"/>
  <c r="N168" i="2"/>
  <c r="M168" i="2"/>
  <c r="K168" i="2"/>
  <c r="J168" i="2"/>
  <c r="AJ163" i="2"/>
  <c r="AF163" i="2"/>
  <c r="AE163" i="2"/>
  <c r="AC163" i="2"/>
  <c r="AB163" i="2"/>
  <c r="W163" i="2"/>
  <c r="V163" i="2"/>
  <c r="T163" i="2"/>
  <c r="S163" i="2"/>
  <c r="Q163" i="2"/>
  <c r="P163" i="2"/>
  <c r="N163" i="2"/>
  <c r="M163" i="2"/>
  <c r="K163" i="2"/>
  <c r="J163" i="2"/>
  <c r="AJ151" i="2"/>
  <c r="AI151" i="2"/>
  <c r="AF151" i="2"/>
  <c r="AE151" i="2"/>
  <c r="AC151" i="2"/>
  <c r="AB151" i="2"/>
  <c r="W151" i="2"/>
  <c r="V151" i="2"/>
  <c r="T151" i="2"/>
  <c r="S151" i="2"/>
  <c r="Q151" i="2"/>
  <c r="P151" i="2"/>
  <c r="N151" i="2"/>
  <c r="M151" i="2"/>
  <c r="K151" i="2"/>
  <c r="J151" i="2"/>
  <c r="AJ148" i="2"/>
  <c r="AI148" i="2"/>
  <c r="AF148" i="2"/>
  <c r="AE148" i="2"/>
  <c r="AC148" i="2"/>
  <c r="AB148" i="2"/>
  <c r="W148" i="2"/>
  <c r="V148" i="2"/>
  <c r="T148" i="2"/>
  <c r="S148" i="2"/>
  <c r="Q148" i="2"/>
  <c r="P148" i="2"/>
  <c r="N148" i="2"/>
  <c r="M148" i="2"/>
  <c r="K148" i="2"/>
  <c r="J148" i="2"/>
  <c r="AJ144" i="2"/>
  <c r="AI144" i="2"/>
  <c r="AF144" i="2"/>
  <c r="AE144" i="2"/>
  <c r="AC144" i="2"/>
  <c r="AB144" i="2"/>
  <c r="W144" i="2"/>
  <c r="V144" i="2"/>
  <c r="T144" i="2"/>
  <c r="S144" i="2"/>
  <c r="Q144" i="2"/>
  <c r="P144" i="2"/>
  <c r="N144" i="2"/>
  <c r="M144" i="2"/>
  <c r="K144" i="2"/>
  <c r="J144" i="2"/>
  <c r="AJ140" i="2"/>
  <c r="AI140" i="2"/>
  <c r="AF140" i="2"/>
  <c r="AE140" i="2"/>
  <c r="AC140" i="2"/>
  <c r="AB140" i="2"/>
  <c r="W140" i="2"/>
  <c r="V140" i="2"/>
  <c r="T140" i="2"/>
  <c r="S140" i="2"/>
  <c r="Q140" i="2"/>
  <c r="P140" i="2"/>
  <c r="N140" i="2"/>
  <c r="M140" i="2"/>
  <c r="K140" i="2"/>
  <c r="J140" i="2"/>
  <c r="AJ135" i="2"/>
  <c r="AI135" i="2"/>
  <c r="AF135" i="2"/>
  <c r="AE135" i="2"/>
  <c r="AC135" i="2"/>
  <c r="AB135" i="2"/>
  <c r="W135" i="2"/>
  <c r="V135" i="2"/>
  <c r="T135" i="2"/>
  <c r="S135" i="2"/>
  <c r="Q135" i="2"/>
  <c r="P135" i="2"/>
  <c r="N135" i="2"/>
  <c r="M135" i="2"/>
  <c r="K135" i="2"/>
  <c r="J135" i="2"/>
  <c r="AJ131" i="2"/>
  <c r="AI131" i="2"/>
  <c r="AF131" i="2"/>
  <c r="AE131" i="2"/>
  <c r="AC131" i="2"/>
  <c r="AB131" i="2"/>
  <c r="W131" i="2"/>
  <c r="V131" i="2"/>
  <c r="T131" i="2"/>
  <c r="S131" i="2"/>
  <c r="Q131" i="2"/>
  <c r="P131" i="2"/>
  <c r="N131" i="2"/>
  <c r="M131" i="2"/>
  <c r="K131" i="2"/>
  <c r="J131" i="2"/>
  <c r="AJ126" i="2"/>
  <c r="AI126" i="2"/>
  <c r="AF126" i="2"/>
  <c r="AE126" i="2"/>
  <c r="AB126" i="2"/>
  <c r="W126" i="2"/>
  <c r="V126" i="2"/>
  <c r="T126" i="2"/>
  <c r="S126" i="2"/>
  <c r="Q126" i="2"/>
  <c r="P126" i="2"/>
  <c r="N126" i="2"/>
  <c r="M126" i="2"/>
  <c r="K126" i="2"/>
  <c r="J126" i="2"/>
  <c r="AJ119" i="2"/>
  <c r="AI119" i="2"/>
  <c r="AF119" i="2"/>
  <c r="AE119" i="2"/>
  <c r="AB119" i="2"/>
  <c r="W119" i="2"/>
  <c r="V119" i="2"/>
  <c r="T119" i="2"/>
  <c r="S119" i="2"/>
  <c r="Q119" i="2"/>
  <c r="P119" i="2"/>
  <c r="N119" i="2"/>
  <c r="M119" i="2"/>
  <c r="K119" i="2"/>
  <c r="J119" i="2"/>
  <c r="AJ114" i="2"/>
  <c r="AI114" i="2"/>
  <c r="AF114" i="2"/>
  <c r="AE114" i="2"/>
  <c r="AC114" i="2"/>
  <c r="AB114" i="2"/>
  <c r="W114" i="2"/>
  <c r="V114" i="2"/>
  <c r="T114" i="2"/>
  <c r="S114" i="2"/>
  <c r="Q114" i="2"/>
  <c r="P114" i="2"/>
  <c r="N114" i="2"/>
  <c r="M114" i="2"/>
  <c r="K114" i="2"/>
  <c r="J114" i="2"/>
  <c r="AJ111" i="2"/>
  <c r="AI111" i="2"/>
  <c r="AF111" i="2"/>
  <c r="AE111" i="2"/>
  <c r="AB111" i="2"/>
  <c r="W111" i="2"/>
  <c r="V111" i="2"/>
  <c r="T111" i="2"/>
  <c r="S111" i="2"/>
  <c r="Q111" i="2"/>
  <c r="P111" i="2"/>
  <c r="N111" i="2"/>
  <c r="M111" i="2"/>
  <c r="K111" i="2"/>
  <c r="J111" i="2"/>
  <c r="AJ107" i="2"/>
  <c r="AI107" i="2"/>
  <c r="AF107" i="2"/>
  <c r="AE107" i="2"/>
  <c r="AB107" i="2"/>
  <c r="W107" i="2"/>
  <c r="V107" i="2"/>
  <c r="T107" i="2"/>
  <c r="S107" i="2"/>
  <c r="Q107" i="2"/>
  <c r="P107" i="2"/>
  <c r="N107" i="2"/>
  <c r="M107" i="2"/>
  <c r="K107" i="2"/>
  <c r="J107" i="2"/>
  <c r="AJ104" i="2"/>
  <c r="AI104" i="2"/>
  <c r="AF104" i="2"/>
  <c r="AE104" i="2"/>
  <c r="AC104" i="2"/>
  <c r="AB104" i="2"/>
  <c r="W104" i="2"/>
  <c r="V104" i="2"/>
  <c r="T104" i="2"/>
  <c r="S104" i="2"/>
  <c r="Q104" i="2"/>
  <c r="P104" i="2"/>
  <c r="N104" i="2"/>
  <c r="M104" i="2"/>
  <c r="K104" i="2"/>
  <c r="J104" i="2"/>
  <c r="S99" i="2"/>
  <c r="AJ99" i="2"/>
  <c r="AI99" i="2"/>
  <c r="AF99" i="2"/>
  <c r="AE99" i="2"/>
  <c r="AC99" i="2"/>
  <c r="AB99" i="2"/>
  <c r="W99" i="2"/>
  <c r="V99" i="2"/>
  <c r="T99" i="2"/>
  <c r="Q99" i="2"/>
  <c r="P99" i="2"/>
  <c r="N99" i="2"/>
  <c r="M99" i="2"/>
  <c r="K99" i="2"/>
  <c r="J99" i="2"/>
  <c r="AJ95" i="2"/>
  <c r="AI95" i="2"/>
  <c r="AF95" i="2"/>
  <c r="AE95" i="2"/>
  <c r="AC95" i="2"/>
  <c r="AB95" i="2"/>
  <c r="W95" i="2"/>
  <c r="V95" i="2"/>
  <c r="T95" i="2"/>
  <c r="S95" i="2"/>
  <c r="Q95" i="2"/>
  <c r="P95" i="2"/>
  <c r="N95" i="2"/>
  <c r="M95" i="2"/>
  <c r="K95" i="2"/>
  <c r="J95" i="2"/>
  <c r="AJ92" i="2"/>
  <c r="AI92" i="2"/>
  <c r="AF92" i="2"/>
  <c r="AE92" i="2"/>
  <c r="AC92" i="2"/>
  <c r="AB92" i="2"/>
  <c r="W92" i="2"/>
  <c r="V92" i="2"/>
  <c r="T92" i="2"/>
  <c r="S92" i="2"/>
  <c r="Q92" i="2"/>
  <c r="P92" i="2"/>
  <c r="N92" i="2"/>
  <c r="M92" i="2"/>
  <c r="K92" i="2"/>
  <c r="J92" i="2"/>
  <c r="AJ86" i="2"/>
  <c r="AI86" i="2"/>
  <c r="AF86" i="2"/>
  <c r="AE86" i="2"/>
  <c r="AB86" i="2"/>
  <c r="W86" i="2"/>
  <c r="V86" i="2"/>
  <c r="T86" i="2"/>
  <c r="S86" i="2"/>
  <c r="Q86" i="2"/>
  <c r="P86" i="2"/>
  <c r="N86" i="2"/>
  <c r="M86" i="2"/>
  <c r="K86" i="2"/>
  <c r="J86" i="2"/>
  <c r="AJ81" i="2"/>
  <c r="AI81" i="2"/>
  <c r="AF81" i="2"/>
  <c r="AE81" i="2"/>
  <c r="AC81" i="2"/>
  <c r="AB81" i="2"/>
  <c r="W81" i="2"/>
  <c r="V81" i="2"/>
  <c r="T81" i="2"/>
  <c r="S81" i="2"/>
  <c r="Q81" i="2"/>
  <c r="P81" i="2"/>
  <c r="N81" i="2"/>
  <c r="M81" i="2"/>
  <c r="K81" i="2"/>
  <c r="J81" i="2"/>
  <c r="K232" i="2" l="1"/>
  <c r="Q232" i="2"/>
  <c r="W232" i="2"/>
  <c r="AF232" i="2"/>
  <c r="Y260" i="2"/>
  <c r="N232" i="2"/>
  <c r="T232" i="2"/>
  <c r="AC232" i="2"/>
  <c r="AJ232" i="2"/>
  <c r="P232" i="2"/>
  <c r="V232" i="2"/>
  <c r="AE232" i="2"/>
  <c r="U99" i="2"/>
  <c r="S232" i="2"/>
  <c r="AB232" i="2"/>
  <c r="AI232" i="2"/>
  <c r="Z260" i="2"/>
  <c r="Y300" i="2"/>
  <c r="Y316" i="2"/>
  <c r="AJ165" i="2"/>
  <c r="J232" i="2"/>
  <c r="K165" i="2"/>
  <c r="AF165" i="2"/>
  <c r="Q165" i="2"/>
  <c r="W165" i="2"/>
  <c r="AI165" i="2"/>
  <c r="S165" i="2"/>
  <c r="AB165" i="2"/>
  <c r="N165" i="2"/>
  <c r="T165" i="2"/>
  <c r="J165" i="2"/>
  <c r="P165" i="2"/>
  <c r="V165" i="2"/>
  <c r="AE165" i="2"/>
  <c r="W277" i="2"/>
  <c r="K180" i="2"/>
  <c r="Q180" i="2"/>
  <c r="W180" i="2"/>
  <c r="P180" i="2"/>
  <c r="T251" i="2"/>
  <c r="AC251" i="2"/>
  <c r="AJ251" i="2"/>
  <c r="S277" i="2"/>
  <c r="V293" i="2"/>
  <c r="V330" i="2"/>
  <c r="V370" i="2" s="1"/>
  <c r="M251" i="2"/>
  <c r="N293" i="2"/>
  <c r="AF180" i="2"/>
  <c r="Q293" i="2"/>
  <c r="Z316" i="2"/>
  <c r="AB251" i="2"/>
  <c r="K277" i="2"/>
  <c r="S180" i="2"/>
  <c r="AB180" i="2"/>
  <c r="AI180" i="2"/>
  <c r="Q251" i="2"/>
  <c r="AE277" i="2"/>
  <c r="M180" i="2"/>
  <c r="N251" i="2"/>
  <c r="T293" i="2"/>
  <c r="AC293" i="2"/>
  <c r="AJ293" i="2"/>
  <c r="P330" i="2"/>
  <c r="P370" i="2" s="1"/>
  <c r="AD135" i="2"/>
  <c r="T180" i="2"/>
  <c r="AJ180" i="2"/>
  <c r="Q277" i="2"/>
  <c r="AF277" i="2"/>
  <c r="P293" i="2"/>
  <c r="AE293" i="2"/>
  <c r="Q330" i="2"/>
  <c r="Q370" i="2" s="1"/>
  <c r="W330" i="2"/>
  <c r="W370" i="2" s="1"/>
  <c r="V180" i="2"/>
  <c r="AE180" i="2"/>
  <c r="K251" i="2"/>
  <c r="W251" i="2"/>
  <c r="AF251" i="2"/>
  <c r="AI277" i="2"/>
  <c r="K293" i="2"/>
  <c r="W293" i="2"/>
  <c r="AF293" i="2"/>
  <c r="AB330" i="2"/>
  <c r="AB370" i="2" s="1"/>
  <c r="AI330" i="2"/>
  <c r="AI370" i="2" s="1"/>
  <c r="M330" i="2"/>
  <c r="M370" i="2" s="1"/>
  <c r="S330" i="2"/>
  <c r="S370" i="2" s="1"/>
  <c r="S251" i="2"/>
  <c r="AI251" i="2"/>
  <c r="N277" i="2"/>
  <c r="T277" i="2"/>
  <c r="AC277" i="2"/>
  <c r="AJ277" i="2"/>
  <c r="N330" i="2"/>
  <c r="N370" i="2" s="1"/>
  <c r="T330" i="2"/>
  <c r="T370" i="2" s="1"/>
  <c r="M277" i="2"/>
  <c r="AB277" i="2"/>
  <c r="M293" i="2"/>
  <c r="S293" i="2"/>
  <c r="AB293" i="2"/>
  <c r="AI293" i="2"/>
  <c r="N180" i="2"/>
  <c r="P251" i="2"/>
  <c r="V251" i="2"/>
  <c r="AE251" i="2"/>
  <c r="AC180" i="2"/>
  <c r="AJ77" i="2"/>
  <c r="AI77" i="2"/>
  <c r="AF77" i="2"/>
  <c r="AE77" i="2"/>
  <c r="AC77" i="2"/>
  <c r="AB77" i="2"/>
  <c r="W77" i="2"/>
  <c r="V77" i="2"/>
  <c r="T77" i="2"/>
  <c r="S77" i="2"/>
  <c r="Q77" i="2"/>
  <c r="P77" i="2"/>
  <c r="N77" i="2"/>
  <c r="M77" i="2"/>
  <c r="K77" i="2"/>
  <c r="J77" i="2"/>
  <c r="AJ55" i="2"/>
  <c r="AI55" i="2"/>
  <c r="AF55" i="2"/>
  <c r="AB55" i="2"/>
  <c r="W55" i="2"/>
  <c r="V55" i="2"/>
  <c r="T55" i="2"/>
  <c r="S55" i="2"/>
  <c r="Q55" i="2"/>
  <c r="P55" i="2"/>
  <c r="N55" i="2"/>
  <c r="M55" i="2"/>
  <c r="K55" i="2"/>
  <c r="J55" i="2"/>
  <c r="AJ48" i="2"/>
  <c r="AI48" i="2"/>
  <c r="AF48" i="2"/>
  <c r="AE48" i="2"/>
  <c r="AC48" i="2"/>
  <c r="AB48" i="2"/>
  <c r="W48" i="2"/>
  <c r="V48" i="2"/>
  <c r="T48" i="2"/>
  <c r="S48" i="2"/>
  <c r="Q48" i="2"/>
  <c r="P48" i="2"/>
  <c r="N48" i="2"/>
  <c r="M48" i="2"/>
  <c r="K48" i="2"/>
  <c r="J48" i="2"/>
  <c r="AJ43" i="2"/>
  <c r="AI43" i="2"/>
  <c r="AF43" i="2"/>
  <c r="AE43" i="2"/>
  <c r="AC43" i="2"/>
  <c r="AB43" i="2"/>
  <c r="W43" i="2"/>
  <c r="V43" i="2"/>
  <c r="T43" i="2"/>
  <c r="S43" i="2"/>
  <c r="Q43" i="2"/>
  <c r="P43" i="2"/>
  <c r="N43" i="2"/>
  <c r="M43" i="2"/>
  <c r="K43" i="2"/>
  <c r="J43" i="2"/>
  <c r="AJ40" i="2"/>
  <c r="AI40" i="2"/>
  <c r="AF40" i="2"/>
  <c r="AC40" i="2"/>
  <c r="AB40" i="2"/>
  <c r="W40" i="2"/>
  <c r="V40" i="2"/>
  <c r="T40" i="2"/>
  <c r="S40" i="2"/>
  <c r="Q40" i="2"/>
  <c r="P40" i="2"/>
  <c r="N40" i="2"/>
  <c r="M40" i="2"/>
  <c r="K40" i="2"/>
  <c r="J40" i="2"/>
  <c r="AJ36" i="2"/>
  <c r="AI36" i="2"/>
  <c r="AF36" i="2"/>
  <c r="AE36" i="2"/>
  <c r="AC36" i="2"/>
  <c r="AB36" i="2"/>
  <c r="W36" i="2"/>
  <c r="V36" i="2"/>
  <c r="T36" i="2"/>
  <c r="S36" i="2"/>
  <c r="Q36" i="2"/>
  <c r="N36" i="2"/>
  <c r="M36" i="2"/>
  <c r="K36" i="2"/>
  <c r="J36" i="2"/>
  <c r="AJ31" i="2"/>
  <c r="AI31" i="2"/>
  <c r="AF31" i="2"/>
  <c r="AE31" i="2"/>
  <c r="AC31" i="2"/>
  <c r="AB31" i="2"/>
  <c r="W31" i="2"/>
  <c r="V31" i="2"/>
  <c r="T31" i="2"/>
  <c r="S31" i="2"/>
  <c r="Q31" i="2"/>
  <c r="P31" i="2"/>
  <c r="N31" i="2"/>
  <c r="M31" i="2"/>
  <c r="K31" i="2"/>
  <c r="J31" i="2"/>
  <c r="AJ28" i="2"/>
  <c r="AI28" i="2"/>
  <c r="AF28" i="2"/>
  <c r="AE28" i="2"/>
  <c r="AC28" i="2"/>
  <c r="AB28" i="2"/>
  <c r="W28" i="2"/>
  <c r="V28" i="2"/>
  <c r="T28" i="2"/>
  <c r="S28" i="2"/>
  <c r="Q28" i="2"/>
  <c r="P28" i="2"/>
  <c r="N28" i="2"/>
  <c r="M28" i="2"/>
  <c r="K28" i="2"/>
  <c r="J28" i="2"/>
  <c r="AJ22" i="2"/>
  <c r="AI22" i="2"/>
  <c r="AF22" i="2"/>
  <c r="AE22" i="2"/>
  <c r="AC22" i="2"/>
  <c r="AB22" i="2"/>
  <c r="W22" i="2"/>
  <c r="V22" i="2"/>
  <c r="T22" i="2"/>
  <c r="S22" i="2"/>
  <c r="Q22" i="2"/>
  <c r="P22" i="2"/>
  <c r="N22" i="2"/>
  <c r="M22" i="2"/>
  <c r="K22" i="2"/>
  <c r="J22" i="2"/>
  <c r="AJ20" i="2"/>
  <c r="AI20" i="2"/>
  <c r="AF20" i="2"/>
  <c r="AE20" i="2"/>
  <c r="AC20" i="2"/>
  <c r="AB20" i="2"/>
  <c r="W20" i="2"/>
  <c r="V20" i="2"/>
  <c r="T20" i="2"/>
  <c r="S20" i="2"/>
  <c r="Q20" i="2"/>
  <c r="P20" i="2"/>
  <c r="N20" i="2"/>
  <c r="M20" i="2"/>
  <c r="K20" i="2"/>
  <c r="J20" i="2"/>
  <c r="AI16" i="2"/>
  <c r="AF16" i="2"/>
  <c r="AE16" i="2"/>
  <c r="AC16" i="2"/>
  <c r="AB16" i="2"/>
  <c r="W16" i="2"/>
  <c r="V16" i="2"/>
  <c r="T16" i="2"/>
  <c r="S16" i="2"/>
  <c r="Q16" i="2"/>
  <c r="P16" i="2"/>
  <c r="N16" i="2"/>
  <c r="M16" i="2"/>
  <c r="K16" i="2"/>
  <c r="J16" i="2"/>
  <c r="AJ10" i="2"/>
  <c r="AI10" i="2"/>
  <c r="AF10" i="2"/>
  <c r="AE10" i="2"/>
  <c r="AC10" i="2"/>
  <c r="AB10" i="2"/>
  <c r="W10" i="2"/>
  <c r="V10" i="2"/>
  <c r="T10" i="2"/>
  <c r="S10" i="2"/>
  <c r="Q10" i="2"/>
  <c r="P10" i="2"/>
  <c r="N10" i="2"/>
  <c r="M10" i="2"/>
  <c r="K10" i="2"/>
  <c r="J10" i="2"/>
  <c r="U37" i="3"/>
  <c r="U11" i="3"/>
  <c r="AI356" i="2"/>
  <c r="AJ356" i="2"/>
  <c r="W356" i="2"/>
  <c r="AB356" i="2"/>
  <c r="AC356" i="2"/>
  <c r="AE356" i="2"/>
  <c r="AF356" i="2"/>
  <c r="K356" i="2"/>
  <c r="M356" i="2"/>
  <c r="N356" i="2"/>
  <c r="P356" i="2"/>
  <c r="Q356" i="2"/>
  <c r="S356" i="2"/>
  <c r="T356" i="2"/>
  <c r="V356" i="2"/>
  <c r="J356" i="2"/>
  <c r="X355" i="2"/>
  <c r="X354" i="2"/>
  <c r="X353" i="2"/>
  <c r="X352" i="2"/>
  <c r="X351" i="2"/>
  <c r="X350" i="2"/>
  <c r="X349" i="2"/>
  <c r="X348" i="2"/>
  <c r="X347" i="2"/>
  <c r="X346" i="2"/>
  <c r="X345" i="2"/>
  <c r="U355" i="2"/>
  <c r="U354" i="2"/>
  <c r="U353" i="2"/>
  <c r="U352" i="2"/>
  <c r="U351" i="2"/>
  <c r="U350" i="2"/>
  <c r="U349" i="2"/>
  <c r="U348" i="2"/>
  <c r="U347" i="2"/>
  <c r="U346" i="2"/>
  <c r="U345" i="2"/>
  <c r="AK355" i="2"/>
  <c r="AK354" i="2"/>
  <c r="AK353" i="2"/>
  <c r="AK352" i="2"/>
  <c r="AK351" i="2"/>
  <c r="AK350" i="2"/>
  <c r="AK349" i="2"/>
  <c r="AK348" i="2"/>
  <c r="AK347" i="2"/>
  <c r="AK346" i="2"/>
  <c r="AK345" i="2"/>
  <c r="AH355" i="2"/>
  <c r="AH354" i="2"/>
  <c r="AH353" i="2"/>
  <c r="AH352" i="2"/>
  <c r="AH351" i="2"/>
  <c r="AH350" i="2"/>
  <c r="AH349" i="2"/>
  <c r="AH348" i="2"/>
  <c r="AH347" i="2"/>
  <c r="AH346" i="2"/>
  <c r="AH345" i="2"/>
  <c r="AD355" i="2"/>
  <c r="AD354" i="2"/>
  <c r="AD353" i="2"/>
  <c r="AD352" i="2"/>
  <c r="AD351" i="2"/>
  <c r="AD350" i="2"/>
  <c r="AD349" i="2"/>
  <c r="AD348" i="2"/>
  <c r="AD347" i="2"/>
  <c r="AD346" i="2"/>
  <c r="AD345" i="2"/>
  <c r="Z355" i="2"/>
  <c r="Y355" i="2"/>
  <c r="Z354" i="2"/>
  <c r="Y354" i="2"/>
  <c r="Z353" i="2"/>
  <c r="Y353" i="2"/>
  <c r="Z352" i="2"/>
  <c r="Y352" i="2"/>
  <c r="Z351" i="2"/>
  <c r="Y351" i="2"/>
  <c r="Z350" i="2"/>
  <c r="Y350" i="2"/>
  <c r="Z349" i="2"/>
  <c r="Y349" i="2"/>
  <c r="Z348" i="2"/>
  <c r="Y348" i="2"/>
  <c r="Z347" i="2"/>
  <c r="Y347" i="2"/>
  <c r="Z346" i="2"/>
  <c r="Y346" i="2"/>
  <c r="Z345" i="2"/>
  <c r="Y345" i="2"/>
  <c r="R355" i="2"/>
  <c r="R354" i="2"/>
  <c r="R353" i="2"/>
  <c r="R352" i="2"/>
  <c r="R351" i="2"/>
  <c r="R350" i="2"/>
  <c r="R349" i="2"/>
  <c r="R348" i="2"/>
  <c r="R347" i="2"/>
  <c r="R346" i="2"/>
  <c r="R345" i="2"/>
  <c r="O355" i="2"/>
  <c r="O354" i="2"/>
  <c r="O353" i="2"/>
  <c r="O352" i="2"/>
  <c r="O351" i="2"/>
  <c r="O350" i="2"/>
  <c r="O349" i="2"/>
  <c r="O348" i="2"/>
  <c r="O347" i="2"/>
  <c r="O346" i="2"/>
  <c r="O345" i="2"/>
  <c r="L355" i="2"/>
  <c r="L354" i="2"/>
  <c r="L353" i="2"/>
  <c r="L352" i="2"/>
  <c r="L351" i="2"/>
  <c r="L350" i="2"/>
  <c r="L349" i="2"/>
  <c r="L348" i="2"/>
  <c r="L347" i="2"/>
  <c r="L346" i="2"/>
  <c r="L345" i="2"/>
  <c r="AH341" i="2"/>
  <c r="AH343" i="2"/>
  <c r="AK343" i="2"/>
  <c r="X343" i="2"/>
  <c r="U343" i="2"/>
  <c r="AD343" i="2"/>
  <c r="Z343" i="2"/>
  <c r="Y343" i="2"/>
  <c r="O343" i="2"/>
  <c r="L343" i="2"/>
  <c r="AH340" i="2"/>
  <c r="AH339" i="2"/>
  <c r="AH338" i="2"/>
  <c r="AH337" i="2"/>
  <c r="AH336" i="2"/>
  <c r="AH335" i="2"/>
  <c r="AH334" i="2"/>
  <c r="AK335" i="2"/>
  <c r="AK336" i="2"/>
  <c r="AK337" i="2"/>
  <c r="AK338" i="2"/>
  <c r="AK339" i="2"/>
  <c r="AK340" i="2"/>
  <c r="AK341" i="2"/>
  <c r="AK334" i="2"/>
  <c r="X335" i="2"/>
  <c r="X336" i="2"/>
  <c r="X337" i="2"/>
  <c r="X338" i="2"/>
  <c r="X339" i="2"/>
  <c r="X340" i="2"/>
  <c r="X341" i="2"/>
  <c r="X334" i="2"/>
  <c r="U335" i="2"/>
  <c r="U336" i="2"/>
  <c r="U337" i="2"/>
  <c r="U338" i="2"/>
  <c r="U339" i="2"/>
  <c r="U340" i="2"/>
  <c r="U341" i="2"/>
  <c r="U334" i="2"/>
  <c r="Z341" i="2"/>
  <c r="Y341" i="2"/>
  <c r="Z340" i="2"/>
  <c r="Y340" i="2"/>
  <c r="Z339" i="2"/>
  <c r="Y339" i="2"/>
  <c r="Z338" i="2"/>
  <c r="Y338" i="2"/>
  <c r="Z337" i="2"/>
  <c r="Y337" i="2"/>
  <c r="Z336" i="2"/>
  <c r="Y336" i="2"/>
  <c r="Z335" i="2"/>
  <c r="Y335" i="2"/>
  <c r="Z334" i="2"/>
  <c r="Y334" i="2"/>
  <c r="AD335" i="2"/>
  <c r="AD336" i="2"/>
  <c r="AD337" i="2"/>
  <c r="AD338" i="2"/>
  <c r="AD339" i="2"/>
  <c r="AD340" i="2"/>
  <c r="AD341" i="2"/>
  <c r="AD334" i="2"/>
  <c r="R335" i="2"/>
  <c r="R336" i="2"/>
  <c r="R337" i="2"/>
  <c r="R338" i="2"/>
  <c r="R339" i="2"/>
  <c r="R340" i="2"/>
  <c r="R341" i="2"/>
  <c r="R334" i="2"/>
  <c r="O335" i="2"/>
  <c r="O336" i="2"/>
  <c r="O337" i="2"/>
  <c r="O338" i="2"/>
  <c r="O339" i="2"/>
  <c r="O340" i="2"/>
  <c r="O341" i="2"/>
  <c r="O334" i="2"/>
  <c r="L335" i="2"/>
  <c r="L336" i="2"/>
  <c r="L337" i="2"/>
  <c r="L338" i="2"/>
  <c r="L339" i="2"/>
  <c r="L340" i="2"/>
  <c r="L341" i="2"/>
  <c r="L334" i="2"/>
  <c r="Z10" i="2" l="1"/>
  <c r="AA341" i="2"/>
  <c r="AA334" i="2"/>
  <c r="AA336" i="2"/>
  <c r="AA338" i="2"/>
  <c r="AA340" i="2"/>
  <c r="Y10" i="2"/>
  <c r="AA346" i="2"/>
  <c r="AA354" i="2"/>
  <c r="AA347" i="2"/>
  <c r="AA349" i="2"/>
  <c r="AA351" i="2"/>
  <c r="AA355" i="2"/>
  <c r="AA352" i="2"/>
  <c r="AA350" i="2"/>
  <c r="AA353" i="2"/>
  <c r="AA345" i="2"/>
  <c r="AA348" i="2"/>
  <c r="AA343" i="2"/>
  <c r="AA335" i="2"/>
  <c r="AA337" i="2"/>
  <c r="AA339" i="2"/>
  <c r="AL355" i="2" l="1"/>
  <c r="AL354" i="2"/>
  <c r="AL353" i="2"/>
  <c r="AL352" i="2"/>
  <c r="AL351" i="2"/>
  <c r="AL350" i="2"/>
  <c r="AL349" i="2"/>
  <c r="AL348" i="2"/>
  <c r="AL347" i="2"/>
  <c r="AL346" i="2"/>
  <c r="AL345" i="2"/>
  <c r="AL343" i="2"/>
  <c r="AL341" i="2"/>
  <c r="AL340" i="2"/>
  <c r="AL339" i="2"/>
  <c r="AL338" i="2"/>
  <c r="AL337" i="2"/>
  <c r="AL336" i="2"/>
  <c r="AL335" i="2"/>
  <c r="AL334" i="2"/>
  <c r="AH329" i="2"/>
  <c r="AH328" i="2"/>
  <c r="AK329" i="2"/>
  <c r="AK328" i="2"/>
  <c r="X329" i="2"/>
  <c r="X328" i="2"/>
  <c r="U329" i="2"/>
  <c r="U328" i="2"/>
  <c r="Z329" i="2"/>
  <c r="Y329" i="2"/>
  <c r="Z328" i="2"/>
  <c r="Y328" i="2"/>
  <c r="AD329" i="2"/>
  <c r="AD328" i="2"/>
  <c r="R329" i="2"/>
  <c r="R328" i="2"/>
  <c r="O329" i="2"/>
  <c r="O328" i="2"/>
  <c r="L329" i="2"/>
  <c r="L328" i="2"/>
  <c r="J330" i="2"/>
  <c r="X326" i="2"/>
  <c r="U326" i="2"/>
  <c r="Y326" i="2"/>
  <c r="AK326" i="2"/>
  <c r="AH326" i="2"/>
  <c r="AD326" i="2"/>
  <c r="Z326" i="2"/>
  <c r="R326" i="2"/>
  <c r="O326" i="2"/>
  <c r="L326" i="2"/>
  <c r="X322" i="2"/>
  <c r="X323" i="2"/>
  <c r="X324" i="2"/>
  <c r="X321" i="2"/>
  <c r="U322" i="2"/>
  <c r="U323" i="2"/>
  <c r="U324" i="2"/>
  <c r="U321" i="2"/>
  <c r="AK324" i="2"/>
  <c r="AK323" i="2"/>
  <c r="AK322" i="2"/>
  <c r="AK321" i="2"/>
  <c r="AH324" i="2"/>
  <c r="AH323" i="2"/>
  <c r="AH322" i="2"/>
  <c r="AH321" i="2"/>
  <c r="AD322" i="2"/>
  <c r="AD323" i="2"/>
  <c r="AD324" i="2"/>
  <c r="AD321" i="2"/>
  <c r="Z324" i="2"/>
  <c r="Y324" i="2"/>
  <c r="Z323" i="2"/>
  <c r="Y323" i="2"/>
  <c r="Z322" i="2"/>
  <c r="Y322" i="2"/>
  <c r="Z321" i="2"/>
  <c r="Y321" i="2"/>
  <c r="R322" i="2"/>
  <c r="R323" i="2"/>
  <c r="R324" i="2"/>
  <c r="R321" i="2"/>
  <c r="O322" i="2"/>
  <c r="O323" i="2"/>
  <c r="O324" i="2"/>
  <c r="O321" i="2"/>
  <c r="L322" i="2"/>
  <c r="L323" i="2"/>
  <c r="L324" i="2"/>
  <c r="L321" i="2"/>
  <c r="AK318" i="2"/>
  <c r="AK319" i="2"/>
  <c r="AK317" i="2"/>
  <c r="AH319" i="2"/>
  <c r="AH318" i="2"/>
  <c r="AH317" i="2"/>
  <c r="X318" i="2"/>
  <c r="X319" i="2"/>
  <c r="X317" i="2"/>
  <c r="U318" i="2"/>
  <c r="U319" i="2"/>
  <c r="U317" i="2"/>
  <c r="Z319" i="2"/>
  <c r="Y319" i="2"/>
  <c r="Z318" i="2"/>
  <c r="Y318" i="2"/>
  <c r="Z317" i="2"/>
  <c r="Y317" i="2"/>
  <c r="AD318" i="2"/>
  <c r="AD319" i="2"/>
  <c r="AD317" i="2"/>
  <c r="R318" i="2"/>
  <c r="R319" i="2"/>
  <c r="R317" i="2"/>
  <c r="O318" i="2"/>
  <c r="O319" i="2"/>
  <c r="O317" i="2"/>
  <c r="L318" i="2"/>
  <c r="L319" i="2"/>
  <c r="L317" i="2"/>
  <c r="AH314" i="2"/>
  <c r="AH313" i="2"/>
  <c r="AH312" i="2"/>
  <c r="AH311" i="2"/>
  <c r="AK312" i="2"/>
  <c r="AK313" i="2"/>
  <c r="AK314" i="2"/>
  <c r="AK311" i="2"/>
  <c r="X312" i="2"/>
  <c r="X313" i="2"/>
  <c r="X314" i="2"/>
  <c r="X311" i="2"/>
  <c r="U312" i="2"/>
  <c r="U313" i="2"/>
  <c r="U314" i="2"/>
  <c r="U311" i="2"/>
  <c r="Z314" i="2"/>
  <c r="Y314" i="2"/>
  <c r="Z313" i="2"/>
  <c r="Y313" i="2"/>
  <c r="Z312" i="2"/>
  <c r="Y312" i="2"/>
  <c r="Z311" i="2"/>
  <c r="Y311" i="2"/>
  <c r="AD312" i="2"/>
  <c r="AD313" i="2"/>
  <c r="AD314" i="2"/>
  <c r="AD311" i="2"/>
  <c r="R312" i="2"/>
  <c r="R313" i="2"/>
  <c r="R314" i="2"/>
  <c r="R311" i="2"/>
  <c r="O312" i="2"/>
  <c r="O313" i="2"/>
  <c r="O314" i="2"/>
  <c r="O311" i="2"/>
  <c r="L312" i="2"/>
  <c r="L313" i="2"/>
  <c r="L314" i="2"/>
  <c r="L311" i="2"/>
  <c r="J293" i="2"/>
  <c r="J277" i="2"/>
  <c r="J251" i="2"/>
  <c r="AE202" i="2"/>
  <c r="AE252" i="2" s="1"/>
  <c r="AF202" i="2"/>
  <c r="AF252" i="2" s="1"/>
  <c r="AI202" i="2"/>
  <c r="AI252" i="2" s="1"/>
  <c r="AJ202" i="2"/>
  <c r="AJ252" i="2" s="1"/>
  <c r="T202" i="2"/>
  <c r="T252" i="2" s="1"/>
  <c r="V202" i="2"/>
  <c r="V252" i="2" s="1"/>
  <c r="W202" i="2"/>
  <c r="W252" i="2" s="1"/>
  <c r="AB202" i="2"/>
  <c r="AB252" i="2" s="1"/>
  <c r="AC202" i="2"/>
  <c r="AC252" i="2" s="1"/>
  <c r="K202" i="2"/>
  <c r="K252" i="2" s="1"/>
  <c r="M202" i="2"/>
  <c r="N202" i="2"/>
  <c r="N252" i="2" s="1"/>
  <c r="P202" i="2"/>
  <c r="P252" i="2" s="1"/>
  <c r="Q202" i="2"/>
  <c r="Q252" i="2" s="1"/>
  <c r="S202" i="2"/>
  <c r="S252" i="2" s="1"/>
  <c r="J202" i="2"/>
  <c r="J116" i="2"/>
  <c r="J180" i="2"/>
  <c r="AI116" i="2"/>
  <c r="AJ116" i="2"/>
  <c r="T116" i="2"/>
  <c r="V116" i="2"/>
  <c r="W116" i="2"/>
  <c r="AB116" i="2"/>
  <c r="AE116" i="2"/>
  <c r="AF116" i="2"/>
  <c r="AF181" i="2" s="1"/>
  <c r="AG116" i="2"/>
  <c r="AG181" i="2" s="1"/>
  <c r="N116" i="2"/>
  <c r="P116" i="2"/>
  <c r="Q116" i="2"/>
  <c r="Q181" i="2" s="1"/>
  <c r="S116" i="2"/>
  <c r="K116" i="2"/>
  <c r="M116" i="2"/>
  <c r="AI68" i="2"/>
  <c r="AB68" i="2"/>
  <c r="AF68" i="2"/>
  <c r="AG68" i="2"/>
  <c r="S68" i="2"/>
  <c r="T68" i="2"/>
  <c r="V68" i="2"/>
  <c r="W68" i="2"/>
  <c r="K68" i="2"/>
  <c r="M68" i="2"/>
  <c r="N68" i="2"/>
  <c r="P68" i="2"/>
  <c r="Q68" i="2"/>
  <c r="J68" i="2"/>
  <c r="AI52" i="2"/>
  <c r="AB52" i="2"/>
  <c r="AF52" i="2"/>
  <c r="AG52" i="2"/>
  <c r="S52" i="2"/>
  <c r="T52" i="2"/>
  <c r="V52" i="2"/>
  <c r="W52" i="2"/>
  <c r="M52" i="2"/>
  <c r="N52" i="2"/>
  <c r="Q52" i="2"/>
  <c r="K52" i="2"/>
  <c r="J52" i="2"/>
  <c r="AK307" i="2"/>
  <c r="AK306" i="2"/>
  <c r="AK305" i="2"/>
  <c r="AK304" i="2"/>
  <c r="AK303" i="2"/>
  <c r="AK302" i="2"/>
  <c r="AK301" i="2"/>
  <c r="X302" i="2"/>
  <c r="X303" i="2"/>
  <c r="X304" i="2"/>
  <c r="X305" i="2"/>
  <c r="X306" i="2"/>
  <c r="X307" i="2"/>
  <c r="X301" i="2"/>
  <c r="U302" i="2"/>
  <c r="U303" i="2"/>
  <c r="U304" i="2"/>
  <c r="U305" i="2"/>
  <c r="U306" i="2"/>
  <c r="U307" i="2"/>
  <c r="U301" i="2"/>
  <c r="AH307" i="2"/>
  <c r="AH306" i="2"/>
  <c r="AH305" i="2"/>
  <c r="AH304" i="2"/>
  <c r="AH303" i="2"/>
  <c r="AH302" i="2"/>
  <c r="AH301" i="2"/>
  <c r="AD302" i="2"/>
  <c r="AD303" i="2"/>
  <c r="AD304" i="2"/>
  <c r="AD305" i="2"/>
  <c r="AD306" i="2"/>
  <c r="AD307" i="2"/>
  <c r="AD301" i="2"/>
  <c r="Z307" i="2"/>
  <c r="Y307" i="2"/>
  <c r="Z306" i="2"/>
  <c r="Y306" i="2"/>
  <c r="Z305" i="2"/>
  <c r="Y305" i="2"/>
  <c r="Z304" i="2"/>
  <c r="Y304" i="2"/>
  <c r="Z303" i="2"/>
  <c r="Y303" i="2"/>
  <c r="Z302" i="2"/>
  <c r="Y302" i="2"/>
  <c r="Z301" i="2"/>
  <c r="Y301" i="2"/>
  <c r="R302" i="2"/>
  <c r="R303" i="2"/>
  <c r="R304" i="2"/>
  <c r="R305" i="2"/>
  <c r="R306" i="2"/>
  <c r="R307" i="2"/>
  <c r="R301" i="2"/>
  <c r="O302" i="2"/>
  <c r="O303" i="2"/>
  <c r="O304" i="2"/>
  <c r="O305" i="2"/>
  <c r="O306" i="2"/>
  <c r="O307" i="2"/>
  <c r="O301" i="2"/>
  <c r="L302" i="2"/>
  <c r="L303" i="2"/>
  <c r="L304" i="2"/>
  <c r="L305" i="2"/>
  <c r="L306" i="2"/>
  <c r="L307" i="2"/>
  <c r="L301" i="2"/>
  <c r="AK299" i="2"/>
  <c r="X297" i="2"/>
  <c r="X299" i="2"/>
  <c r="U297" i="2"/>
  <c r="U299" i="2"/>
  <c r="AH299" i="2"/>
  <c r="AH297" i="2"/>
  <c r="AD297" i="2"/>
  <c r="AD299" i="2"/>
  <c r="Z299" i="2"/>
  <c r="Y299" i="2"/>
  <c r="Z297" i="2"/>
  <c r="Y297" i="2"/>
  <c r="R297" i="2"/>
  <c r="R299" i="2"/>
  <c r="O297" i="2"/>
  <c r="O299" i="2"/>
  <c r="L297" i="2"/>
  <c r="L299" i="2"/>
  <c r="AK292" i="2"/>
  <c r="AK291" i="2"/>
  <c r="AK290" i="2"/>
  <c r="AK289" i="2"/>
  <c r="AK288" i="2"/>
  <c r="X289" i="2"/>
  <c r="X290" i="2"/>
  <c r="X291" i="2"/>
  <c r="X292" i="2"/>
  <c r="X288" i="2"/>
  <c r="U289" i="2"/>
  <c r="U290" i="2"/>
  <c r="U291" i="2"/>
  <c r="U292" i="2"/>
  <c r="U288" i="2"/>
  <c r="AH292" i="2"/>
  <c r="AH291" i="2"/>
  <c r="AH290" i="2"/>
  <c r="AH289" i="2"/>
  <c r="AH288" i="2"/>
  <c r="AD289" i="2"/>
  <c r="AD290" i="2"/>
  <c r="AD291" i="2"/>
  <c r="AD292" i="2"/>
  <c r="AD288" i="2"/>
  <c r="Z292" i="2"/>
  <c r="Y292" i="2"/>
  <c r="Z291" i="2"/>
  <c r="Y291" i="2"/>
  <c r="Z290" i="2"/>
  <c r="Y290" i="2"/>
  <c r="Z289" i="2"/>
  <c r="Y289" i="2"/>
  <c r="Z288" i="2"/>
  <c r="Y288" i="2"/>
  <c r="R289" i="2"/>
  <c r="R290" i="2"/>
  <c r="R291" i="2"/>
  <c r="R292" i="2"/>
  <c r="R288" i="2"/>
  <c r="O289" i="2"/>
  <c r="O290" i="2"/>
  <c r="O291" i="2"/>
  <c r="O292" i="2"/>
  <c r="O288" i="2"/>
  <c r="L289" i="2"/>
  <c r="L290" i="2"/>
  <c r="L291" i="2"/>
  <c r="L292" i="2"/>
  <c r="L288" i="2"/>
  <c r="AH286" i="2"/>
  <c r="AH285" i="2"/>
  <c r="AK286" i="2"/>
  <c r="AK285" i="2"/>
  <c r="AD286" i="2"/>
  <c r="AD285" i="2"/>
  <c r="Z286" i="2"/>
  <c r="Y286" i="2"/>
  <c r="Z285" i="2"/>
  <c r="Y285" i="2"/>
  <c r="X286" i="2"/>
  <c r="X285" i="2"/>
  <c r="U286" i="2"/>
  <c r="U285" i="2"/>
  <c r="R286" i="2"/>
  <c r="R285" i="2"/>
  <c r="O286" i="2"/>
  <c r="O285" i="2"/>
  <c r="L286" i="2"/>
  <c r="L285" i="2"/>
  <c r="AK283" i="2"/>
  <c r="AK282" i="2"/>
  <c r="AH283" i="2"/>
  <c r="AH282" i="2"/>
  <c r="AD283" i="2"/>
  <c r="AD282" i="2"/>
  <c r="Z283" i="2"/>
  <c r="Y283" i="2"/>
  <c r="Z282" i="2"/>
  <c r="Y282" i="2"/>
  <c r="X283" i="2"/>
  <c r="X282" i="2"/>
  <c r="U283" i="2"/>
  <c r="U282" i="2"/>
  <c r="R283" i="2"/>
  <c r="R282" i="2"/>
  <c r="O283" i="2"/>
  <c r="O282" i="2"/>
  <c r="L283" i="2"/>
  <c r="L282" i="2"/>
  <c r="AK276" i="2"/>
  <c r="AK275" i="2"/>
  <c r="X276" i="2"/>
  <c r="X275" i="2"/>
  <c r="Z276" i="2"/>
  <c r="Y276" i="2"/>
  <c r="Z275" i="2"/>
  <c r="Y275" i="2"/>
  <c r="U276" i="2"/>
  <c r="U275" i="2"/>
  <c r="AH276" i="2"/>
  <c r="AH275" i="2"/>
  <c r="AD276" i="2"/>
  <c r="AD275" i="2"/>
  <c r="R276" i="2"/>
  <c r="R275" i="2"/>
  <c r="O276" i="2"/>
  <c r="O275" i="2"/>
  <c r="L276" i="2"/>
  <c r="L275" i="2"/>
  <c r="AD271" i="2"/>
  <c r="AD272" i="2"/>
  <c r="AD273" i="2"/>
  <c r="AD270" i="2"/>
  <c r="AH273" i="2"/>
  <c r="AH272" i="2"/>
  <c r="AH271" i="2"/>
  <c r="AH270" i="2"/>
  <c r="AK271" i="2"/>
  <c r="AK272" i="2"/>
  <c r="AK273" i="2"/>
  <c r="AK270" i="2"/>
  <c r="Z273" i="2"/>
  <c r="Y273" i="2"/>
  <c r="Z272" i="2"/>
  <c r="Y272" i="2"/>
  <c r="Z271" i="2"/>
  <c r="Y271" i="2"/>
  <c r="Z270" i="2"/>
  <c r="Y270" i="2"/>
  <c r="X271" i="2"/>
  <c r="X272" i="2"/>
  <c r="X273" i="2"/>
  <c r="X270" i="2"/>
  <c r="U271" i="2"/>
  <c r="U272" i="2"/>
  <c r="U273" i="2"/>
  <c r="U270" i="2"/>
  <c r="R271" i="2"/>
  <c r="R272" i="2"/>
  <c r="R273" i="2"/>
  <c r="R270" i="2"/>
  <c r="O271" i="2"/>
  <c r="O272" i="2"/>
  <c r="O273" i="2"/>
  <c r="O270" i="2"/>
  <c r="L273" i="2"/>
  <c r="L272" i="2"/>
  <c r="L271" i="2"/>
  <c r="L270" i="2"/>
  <c r="AH268" i="2"/>
  <c r="AH267" i="2"/>
  <c r="AH266" i="2"/>
  <c r="AH265" i="2"/>
  <c r="AK266" i="2"/>
  <c r="AK267" i="2"/>
  <c r="AK268" i="2"/>
  <c r="AK265" i="2"/>
  <c r="X266" i="2"/>
  <c r="X267" i="2"/>
  <c r="X268" i="2"/>
  <c r="X265" i="2"/>
  <c r="U266" i="2"/>
  <c r="U267" i="2"/>
  <c r="U268" i="2"/>
  <c r="U265" i="2"/>
  <c r="Z268" i="2"/>
  <c r="Y268" i="2"/>
  <c r="Z267" i="2"/>
  <c r="Y267" i="2"/>
  <c r="Z266" i="2"/>
  <c r="Y266" i="2"/>
  <c r="Z265" i="2"/>
  <c r="Y265" i="2"/>
  <c r="AD266" i="2"/>
  <c r="AD267" i="2"/>
  <c r="AD268" i="2"/>
  <c r="AD265" i="2"/>
  <c r="R266" i="2"/>
  <c r="R267" i="2"/>
  <c r="R268" i="2"/>
  <c r="R265" i="2"/>
  <c r="O266" i="2"/>
  <c r="O267" i="2"/>
  <c r="O268" i="2"/>
  <c r="O265" i="2"/>
  <c r="AK262" i="2"/>
  <c r="AK263" i="2"/>
  <c r="AK261" i="2"/>
  <c r="X262" i="2"/>
  <c r="X263" i="2"/>
  <c r="X261" i="2"/>
  <c r="U262" i="2"/>
  <c r="U263" i="2"/>
  <c r="U261" i="2"/>
  <c r="AH263" i="2"/>
  <c r="AH262" i="2"/>
  <c r="AH261" i="2"/>
  <c r="Z263" i="2"/>
  <c r="Y263" i="2"/>
  <c r="Z262" i="2"/>
  <c r="Y262" i="2"/>
  <c r="Z261" i="2"/>
  <c r="Y261" i="2"/>
  <c r="AD262" i="2"/>
  <c r="AD263" i="2"/>
  <c r="AD261" i="2"/>
  <c r="R262" i="2"/>
  <c r="R263" i="2"/>
  <c r="R261" i="2"/>
  <c r="O262" i="2"/>
  <c r="O263" i="2"/>
  <c r="O261" i="2"/>
  <c r="L266" i="2"/>
  <c r="L267" i="2"/>
  <c r="L268" i="2"/>
  <c r="L265" i="2"/>
  <c r="L262" i="2"/>
  <c r="L263" i="2"/>
  <c r="L261" i="2"/>
  <c r="AK247" i="2"/>
  <c r="AK248" i="2"/>
  <c r="AK249" i="2"/>
  <c r="AK250" i="2"/>
  <c r="AK246" i="2"/>
  <c r="X247" i="2"/>
  <c r="X248" i="2"/>
  <c r="X249" i="2"/>
  <c r="X250" i="2"/>
  <c r="X246" i="2"/>
  <c r="U247" i="2"/>
  <c r="U248" i="2"/>
  <c r="U249" i="2"/>
  <c r="U250" i="2"/>
  <c r="U246" i="2"/>
  <c r="AH250" i="2"/>
  <c r="AH249" i="2"/>
  <c r="AH248" i="2"/>
  <c r="AH247" i="2"/>
  <c r="AH246" i="2"/>
  <c r="Z250" i="2"/>
  <c r="Y250" i="2"/>
  <c r="Z249" i="2"/>
  <c r="Y249" i="2"/>
  <c r="Z248" i="2"/>
  <c r="Y248" i="2"/>
  <c r="Z247" i="2"/>
  <c r="Y247" i="2"/>
  <c r="Z246" i="2"/>
  <c r="Y246" i="2"/>
  <c r="AD247" i="2"/>
  <c r="AD248" i="2"/>
  <c r="AD249" i="2"/>
  <c r="AD250" i="2"/>
  <c r="AD246" i="2"/>
  <c r="R247" i="2"/>
  <c r="R248" i="2"/>
  <c r="R249" i="2"/>
  <c r="R250" i="2"/>
  <c r="R246" i="2"/>
  <c r="O247" i="2"/>
  <c r="O248" i="2"/>
  <c r="O249" i="2"/>
  <c r="O250" i="2"/>
  <c r="O246" i="2"/>
  <c r="AK240" i="2"/>
  <c r="AK241" i="2"/>
  <c r="AK242" i="2"/>
  <c r="AK243" i="2"/>
  <c r="AK244" i="2"/>
  <c r="AK239" i="2"/>
  <c r="X240" i="2"/>
  <c r="X241" i="2"/>
  <c r="X242" i="2"/>
  <c r="X243" i="2"/>
  <c r="X244" i="2"/>
  <c r="X239" i="2"/>
  <c r="U240" i="2"/>
  <c r="U241" i="2"/>
  <c r="U242" i="2"/>
  <c r="U243" i="2"/>
  <c r="U244" i="2"/>
  <c r="U239" i="2"/>
  <c r="AH244" i="2"/>
  <c r="AH243" i="2"/>
  <c r="AH242" i="2"/>
  <c r="AH241" i="2"/>
  <c r="AH240" i="2"/>
  <c r="AH239" i="2"/>
  <c r="Z244" i="2"/>
  <c r="Y244" i="2"/>
  <c r="Z243" i="2"/>
  <c r="Y243" i="2"/>
  <c r="Z242" i="2"/>
  <c r="Y242" i="2"/>
  <c r="Z241" i="2"/>
  <c r="Y241" i="2"/>
  <c r="Z240" i="2"/>
  <c r="Y240" i="2"/>
  <c r="Z239" i="2"/>
  <c r="Y239" i="2"/>
  <c r="AD240" i="2"/>
  <c r="AD241" i="2"/>
  <c r="AD242" i="2"/>
  <c r="AD243" i="2"/>
  <c r="AD244" i="2"/>
  <c r="AD239" i="2"/>
  <c r="R240" i="2"/>
  <c r="R241" i="2"/>
  <c r="R242" i="2"/>
  <c r="R243" i="2"/>
  <c r="R244" i="2"/>
  <c r="R239" i="2"/>
  <c r="O240" i="2"/>
  <c r="O241" i="2"/>
  <c r="O242" i="2"/>
  <c r="O243" i="2"/>
  <c r="O244" i="2"/>
  <c r="O239" i="2"/>
  <c r="AK237" i="2"/>
  <c r="AK236" i="2"/>
  <c r="X237" i="2"/>
  <c r="X236" i="2"/>
  <c r="U237" i="2"/>
  <c r="U236" i="2"/>
  <c r="AH237" i="2"/>
  <c r="AH236" i="2"/>
  <c r="Z237" i="2"/>
  <c r="Y237" i="2"/>
  <c r="Z236" i="2"/>
  <c r="Y236" i="2"/>
  <c r="AD237" i="2"/>
  <c r="AD236" i="2"/>
  <c r="R237" i="2"/>
  <c r="R236" i="2"/>
  <c r="L240" i="2"/>
  <c r="L241" i="2"/>
  <c r="L242" i="2"/>
  <c r="L243" i="2"/>
  <c r="L244" i="2"/>
  <c r="L239" i="2"/>
  <c r="L247" i="2"/>
  <c r="L248" i="2"/>
  <c r="L249" i="2"/>
  <c r="L250" i="2"/>
  <c r="L246" i="2"/>
  <c r="L237" i="2"/>
  <c r="L236" i="2"/>
  <c r="O237" i="2"/>
  <c r="O236" i="2"/>
  <c r="AH223" i="2"/>
  <c r="AH222" i="2"/>
  <c r="AH221" i="2"/>
  <c r="AH220" i="2"/>
  <c r="AH219" i="2"/>
  <c r="AK220" i="2"/>
  <c r="AK221" i="2"/>
  <c r="AK222" i="2"/>
  <c r="AK223" i="2"/>
  <c r="AK219" i="2"/>
  <c r="X220" i="2"/>
  <c r="X221" i="2"/>
  <c r="X222" i="2"/>
  <c r="X223" i="2"/>
  <c r="X219" i="2"/>
  <c r="U220" i="2"/>
  <c r="U221" i="2"/>
  <c r="U222" i="2"/>
  <c r="U223" i="2"/>
  <c r="U219" i="2"/>
  <c r="Z223" i="2"/>
  <c r="Y223" i="2"/>
  <c r="Z222" i="2"/>
  <c r="Y222" i="2"/>
  <c r="Z221" i="2"/>
  <c r="Y221" i="2"/>
  <c r="Z220" i="2"/>
  <c r="Y220" i="2"/>
  <c r="Z219" i="2"/>
  <c r="Y219" i="2"/>
  <c r="AD220" i="2"/>
  <c r="AD221" i="2"/>
  <c r="AD222" i="2"/>
  <c r="AD223" i="2"/>
  <c r="AD219" i="2"/>
  <c r="R220" i="2"/>
  <c r="R221" i="2"/>
  <c r="R222" i="2"/>
  <c r="R223" i="2"/>
  <c r="R219" i="2"/>
  <c r="O220" i="2"/>
  <c r="O221" i="2"/>
  <c r="O222" i="2"/>
  <c r="O223" i="2"/>
  <c r="O219" i="2"/>
  <c r="L220" i="2"/>
  <c r="L221" i="2"/>
  <c r="L222" i="2"/>
  <c r="L223" i="2"/>
  <c r="L219" i="2"/>
  <c r="X213" i="2"/>
  <c r="X214" i="2"/>
  <c r="X215" i="2"/>
  <c r="X216" i="2"/>
  <c r="X217" i="2"/>
  <c r="X212" i="2"/>
  <c r="AH217" i="2"/>
  <c r="AH216" i="2"/>
  <c r="AH215" i="2"/>
  <c r="AH214" i="2"/>
  <c r="AH213" i="2"/>
  <c r="AH212" i="2"/>
  <c r="AK213" i="2"/>
  <c r="AK214" i="2"/>
  <c r="AK215" i="2"/>
  <c r="AK216" i="2"/>
  <c r="AK217" i="2"/>
  <c r="AK212" i="2"/>
  <c r="U213" i="2"/>
  <c r="U214" i="2"/>
  <c r="U215" i="2"/>
  <c r="U216" i="2"/>
  <c r="U217" i="2"/>
  <c r="U212" i="2"/>
  <c r="Z217" i="2"/>
  <c r="Y217" i="2"/>
  <c r="Z216" i="2"/>
  <c r="Y216" i="2"/>
  <c r="Z215" i="2"/>
  <c r="Y215" i="2"/>
  <c r="Z214" i="2"/>
  <c r="Y214" i="2"/>
  <c r="Z213" i="2"/>
  <c r="Y213" i="2"/>
  <c r="Z212" i="2"/>
  <c r="Y212" i="2"/>
  <c r="AD213" i="2"/>
  <c r="AD214" i="2"/>
  <c r="AD215" i="2"/>
  <c r="AD216" i="2"/>
  <c r="AD217" i="2"/>
  <c r="AD212" i="2"/>
  <c r="R213" i="2"/>
  <c r="R214" i="2"/>
  <c r="R215" i="2"/>
  <c r="R216" i="2"/>
  <c r="R217" i="2"/>
  <c r="R212" i="2"/>
  <c r="L213" i="2"/>
  <c r="L214" i="2"/>
  <c r="L215" i="2"/>
  <c r="L216" i="2"/>
  <c r="L217" i="2"/>
  <c r="L212" i="2"/>
  <c r="O213" i="2"/>
  <c r="O214" i="2"/>
  <c r="O215" i="2"/>
  <c r="O216" i="2"/>
  <c r="O217" i="2"/>
  <c r="O212" i="2"/>
  <c r="AH210" i="2"/>
  <c r="AH209" i="2"/>
  <c r="AH208" i="2"/>
  <c r="AH207" i="2"/>
  <c r="AH206" i="2"/>
  <c r="AK207" i="2"/>
  <c r="AK208" i="2"/>
  <c r="AK209" i="2"/>
  <c r="AK210" i="2"/>
  <c r="AK206" i="2"/>
  <c r="X207" i="2"/>
  <c r="X208" i="2"/>
  <c r="X209" i="2"/>
  <c r="X210" i="2"/>
  <c r="X206" i="2"/>
  <c r="Z210" i="2"/>
  <c r="Y210" i="2"/>
  <c r="Z209" i="2"/>
  <c r="Y209" i="2"/>
  <c r="Z208" i="2"/>
  <c r="Y208" i="2"/>
  <c r="Z207" i="2"/>
  <c r="Y207" i="2"/>
  <c r="Z206" i="2"/>
  <c r="Y206" i="2"/>
  <c r="U207" i="2"/>
  <c r="U208" i="2"/>
  <c r="U209" i="2"/>
  <c r="U210" i="2"/>
  <c r="U206" i="2"/>
  <c r="AD207" i="2"/>
  <c r="AD208" i="2"/>
  <c r="AD209" i="2"/>
  <c r="AD210" i="2"/>
  <c r="AD206" i="2"/>
  <c r="R207" i="2"/>
  <c r="R208" i="2"/>
  <c r="R209" i="2"/>
  <c r="R210" i="2"/>
  <c r="R206" i="2"/>
  <c r="L207" i="2"/>
  <c r="L208" i="2"/>
  <c r="L209" i="2"/>
  <c r="L210" i="2"/>
  <c r="L206" i="2"/>
  <c r="O207" i="2"/>
  <c r="O208" i="2"/>
  <c r="O209" i="2"/>
  <c r="O210" i="2"/>
  <c r="O206" i="2"/>
  <c r="AK201" i="2"/>
  <c r="AK200" i="2"/>
  <c r="AH201" i="2"/>
  <c r="AH200" i="2"/>
  <c r="X201" i="2"/>
  <c r="X200" i="2"/>
  <c r="Y201" i="2"/>
  <c r="Z201" i="2"/>
  <c r="Z200" i="2"/>
  <c r="Y200" i="2"/>
  <c r="U201" i="2"/>
  <c r="U200" i="2"/>
  <c r="AD201" i="2"/>
  <c r="AD200" i="2"/>
  <c r="R201" i="2"/>
  <c r="R200" i="2"/>
  <c r="O201" i="2"/>
  <c r="O200" i="2"/>
  <c r="L201" i="2"/>
  <c r="L200" i="2"/>
  <c r="AH198" i="2"/>
  <c r="AH197" i="2"/>
  <c r="AH196" i="2"/>
  <c r="AH195" i="2"/>
  <c r="AH194" i="2"/>
  <c r="AH193" i="2"/>
  <c r="AH192" i="2"/>
  <c r="AH191" i="2"/>
  <c r="AH190" i="2"/>
  <c r="AD190" i="2"/>
  <c r="AK198" i="2"/>
  <c r="AK197" i="2"/>
  <c r="AK196" i="2"/>
  <c r="AK195" i="2"/>
  <c r="AK194" i="2"/>
  <c r="AK193" i="2"/>
  <c r="AK192" i="2"/>
  <c r="AK191" i="2"/>
  <c r="AK190" i="2"/>
  <c r="Z198" i="2"/>
  <c r="Y198" i="2"/>
  <c r="Z197" i="2"/>
  <c r="Y197" i="2"/>
  <c r="Z196" i="2"/>
  <c r="Y196" i="2"/>
  <c r="Z195" i="2"/>
  <c r="Y195" i="2"/>
  <c r="Z194" i="2"/>
  <c r="Y194" i="2"/>
  <c r="Z193" i="2"/>
  <c r="Y193" i="2"/>
  <c r="Z192" i="2"/>
  <c r="Y192" i="2"/>
  <c r="Z191" i="2"/>
  <c r="Y191" i="2"/>
  <c r="Z190" i="2"/>
  <c r="Y190" i="2"/>
  <c r="X198" i="2"/>
  <c r="X197" i="2"/>
  <c r="X196" i="2"/>
  <c r="X195" i="2"/>
  <c r="X194" i="2"/>
  <c r="X193" i="2"/>
  <c r="X192" i="2"/>
  <c r="X191" i="2"/>
  <c r="X190" i="2"/>
  <c r="U198" i="2"/>
  <c r="U197" i="2"/>
  <c r="U196" i="2"/>
  <c r="U195" i="2"/>
  <c r="U194" i="2"/>
  <c r="U193" i="2"/>
  <c r="U192" i="2"/>
  <c r="U191" i="2"/>
  <c r="U190" i="2"/>
  <c r="R198" i="2"/>
  <c r="R197" i="2"/>
  <c r="R196" i="2"/>
  <c r="R195" i="2"/>
  <c r="R194" i="2"/>
  <c r="R193" i="2"/>
  <c r="R192" i="2"/>
  <c r="R191" i="2"/>
  <c r="R190" i="2"/>
  <c r="O198" i="2"/>
  <c r="O197" i="2"/>
  <c r="O196" i="2"/>
  <c r="O195" i="2"/>
  <c r="O194" i="2"/>
  <c r="O193" i="2"/>
  <c r="O192" i="2"/>
  <c r="O191" i="2"/>
  <c r="O190" i="2"/>
  <c r="L191" i="2"/>
  <c r="L192" i="2"/>
  <c r="L193" i="2"/>
  <c r="L194" i="2"/>
  <c r="L195" i="2"/>
  <c r="L196" i="2"/>
  <c r="L197" i="2"/>
  <c r="L198" i="2"/>
  <c r="L190" i="2"/>
  <c r="AK179" i="2"/>
  <c r="AK178" i="2"/>
  <c r="AK177" i="2"/>
  <c r="AK176" i="2"/>
  <c r="AK175" i="2"/>
  <c r="AK174" i="2"/>
  <c r="AK173" i="2"/>
  <c r="AH179" i="2"/>
  <c r="AH178" i="2"/>
  <c r="AH177" i="2"/>
  <c r="AH176" i="2"/>
  <c r="AH175" i="2"/>
  <c r="AH174" i="2"/>
  <c r="AH173" i="2"/>
  <c r="AD174" i="2"/>
  <c r="AD175" i="2"/>
  <c r="AD176" i="2"/>
  <c r="AD177" i="2"/>
  <c r="AD178" i="2"/>
  <c r="AD179" i="2"/>
  <c r="AD173" i="2"/>
  <c r="Z179" i="2"/>
  <c r="Y179" i="2"/>
  <c r="Z178" i="2"/>
  <c r="Y178" i="2"/>
  <c r="Z177" i="2"/>
  <c r="Y177" i="2"/>
  <c r="Z176" i="2"/>
  <c r="Y176" i="2"/>
  <c r="Z175" i="2"/>
  <c r="Y175" i="2"/>
  <c r="Z174" i="2"/>
  <c r="Y174" i="2"/>
  <c r="Z173" i="2"/>
  <c r="Y173" i="2"/>
  <c r="X174" i="2"/>
  <c r="X175" i="2"/>
  <c r="X176" i="2"/>
  <c r="X177" i="2"/>
  <c r="X178" i="2"/>
  <c r="X179" i="2"/>
  <c r="X173" i="2"/>
  <c r="U174" i="2"/>
  <c r="U175" i="2"/>
  <c r="U176" i="2"/>
  <c r="U177" i="2"/>
  <c r="U178" i="2"/>
  <c r="U179" i="2"/>
  <c r="U173" i="2"/>
  <c r="R174" i="2"/>
  <c r="R175" i="2"/>
  <c r="R176" i="2"/>
  <c r="R177" i="2"/>
  <c r="R178" i="2"/>
  <c r="R179" i="2"/>
  <c r="R173" i="2"/>
  <c r="O174" i="2"/>
  <c r="O175" i="2"/>
  <c r="O176" i="2"/>
  <c r="O177" i="2"/>
  <c r="O178" i="2"/>
  <c r="O179" i="2"/>
  <c r="O173" i="2"/>
  <c r="AK170" i="2"/>
  <c r="AK171" i="2"/>
  <c r="AK169" i="2"/>
  <c r="X170" i="2"/>
  <c r="X171" i="2"/>
  <c r="X169" i="2"/>
  <c r="U170" i="2"/>
  <c r="U171" i="2"/>
  <c r="U169" i="2"/>
  <c r="Z171" i="2"/>
  <c r="Y171" i="2"/>
  <c r="Z170" i="2"/>
  <c r="Y170" i="2"/>
  <c r="Z169" i="2"/>
  <c r="Y169" i="2"/>
  <c r="AH171" i="2"/>
  <c r="AH170" i="2"/>
  <c r="AH169" i="2"/>
  <c r="AD170" i="2"/>
  <c r="AD171" i="2"/>
  <c r="AD169" i="2"/>
  <c r="R170" i="2"/>
  <c r="R171" i="2"/>
  <c r="R169" i="2"/>
  <c r="O170" i="2"/>
  <c r="O171" i="2"/>
  <c r="O169" i="2"/>
  <c r="L170" i="2"/>
  <c r="L171" i="2"/>
  <c r="L169" i="2"/>
  <c r="L174" i="2"/>
  <c r="L175" i="2"/>
  <c r="L176" i="2"/>
  <c r="L177" i="2"/>
  <c r="L178" i="2"/>
  <c r="L179" i="2"/>
  <c r="L173" i="2"/>
  <c r="AH155" i="2"/>
  <c r="AH154" i="2"/>
  <c r="AH153" i="2"/>
  <c r="AH152" i="2"/>
  <c r="AK153" i="2"/>
  <c r="AK154" i="2"/>
  <c r="AK155" i="2"/>
  <c r="AK152" i="2"/>
  <c r="AD153" i="2"/>
  <c r="AD154" i="2"/>
  <c r="AD155" i="2"/>
  <c r="AD152" i="2"/>
  <c r="X153" i="2"/>
  <c r="X154" i="2"/>
  <c r="X155" i="2"/>
  <c r="X152" i="2"/>
  <c r="Z155" i="2"/>
  <c r="Y155" i="2"/>
  <c r="Z154" i="2"/>
  <c r="Y154" i="2"/>
  <c r="Z153" i="2"/>
  <c r="Y153" i="2"/>
  <c r="Z152" i="2"/>
  <c r="Y152" i="2"/>
  <c r="U153" i="2"/>
  <c r="U154" i="2"/>
  <c r="U155" i="2"/>
  <c r="U152" i="2"/>
  <c r="R153" i="2"/>
  <c r="R154" i="2"/>
  <c r="R155" i="2"/>
  <c r="R152" i="2"/>
  <c r="O153" i="2"/>
  <c r="O154" i="2"/>
  <c r="O155" i="2"/>
  <c r="O152" i="2"/>
  <c r="AK164" i="2"/>
  <c r="AK163" i="2" s="1"/>
  <c r="AH164" i="2"/>
  <c r="AD164" i="2"/>
  <c r="Z164" i="2"/>
  <c r="Y164" i="2"/>
  <c r="X164" i="2"/>
  <c r="U164" i="2"/>
  <c r="R164" i="2"/>
  <c r="O164" i="2"/>
  <c r="AK150" i="2"/>
  <c r="AK149" i="2"/>
  <c r="AH150" i="2"/>
  <c r="AH149" i="2"/>
  <c r="AD150" i="2"/>
  <c r="AD149" i="2"/>
  <c r="Z150" i="2"/>
  <c r="Y150" i="2"/>
  <c r="Z149" i="2"/>
  <c r="Y149" i="2"/>
  <c r="X150" i="2"/>
  <c r="X149" i="2"/>
  <c r="U150" i="2"/>
  <c r="U149" i="2"/>
  <c r="R150" i="2"/>
  <c r="R149" i="2"/>
  <c r="O150" i="2"/>
  <c r="O149" i="2"/>
  <c r="L153" i="2"/>
  <c r="L154" i="2"/>
  <c r="L155" i="2"/>
  <c r="L152" i="2"/>
  <c r="L164" i="2"/>
  <c r="L150" i="2"/>
  <c r="L149" i="2"/>
  <c r="AK146" i="2"/>
  <c r="AK147" i="2"/>
  <c r="AK145" i="2"/>
  <c r="AD146" i="2"/>
  <c r="AD147" i="2"/>
  <c r="AD145" i="2"/>
  <c r="Z147" i="2"/>
  <c r="Y147" i="2"/>
  <c r="Z146" i="2"/>
  <c r="Y146" i="2"/>
  <c r="Z145" i="2"/>
  <c r="Y145" i="2"/>
  <c r="X146" i="2"/>
  <c r="X147" i="2"/>
  <c r="X145" i="2"/>
  <c r="U146" i="2"/>
  <c r="U147" i="2"/>
  <c r="U145" i="2"/>
  <c r="R146" i="2"/>
  <c r="R147" i="2"/>
  <c r="R145" i="2"/>
  <c r="O146" i="2"/>
  <c r="O147" i="2"/>
  <c r="O145" i="2"/>
  <c r="AH147" i="2"/>
  <c r="AH146" i="2"/>
  <c r="AH145" i="2"/>
  <c r="L146" i="2"/>
  <c r="L147" i="2"/>
  <c r="L145" i="2"/>
  <c r="AH143" i="2"/>
  <c r="AH142" i="2"/>
  <c r="AH141" i="2"/>
  <c r="AD142" i="2"/>
  <c r="AD143" i="2"/>
  <c r="AD141" i="2"/>
  <c r="AK142" i="2"/>
  <c r="AK143" i="2"/>
  <c r="AK141" i="2"/>
  <c r="Z143" i="2"/>
  <c r="Y143" i="2"/>
  <c r="Z142" i="2"/>
  <c r="Y142" i="2"/>
  <c r="Z141" i="2"/>
  <c r="Y141" i="2"/>
  <c r="X142" i="2"/>
  <c r="X143" i="2"/>
  <c r="X141" i="2"/>
  <c r="U142" i="2"/>
  <c r="U143" i="2"/>
  <c r="U141" i="2"/>
  <c r="R142" i="2"/>
  <c r="R143" i="2"/>
  <c r="R141" i="2"/>
  <c r="O142" i="2"/>
  <c r="O143" i="2"/>
  <c r="O141" i="2"/>
  <c r="L142" i="2"/>
  <c r="L143" i="2"/>
  <c r="L141" i="2"/>
  <c r="AH128" i="2"/>
  <c r="AH129" i="2"/>
  <c r="AH130" i="2"/>
  <c r="AH127" i="2"/>
  <c r="AH133" i="2"/>
  <c r="AH134" i="2"/>
  <c r="AH132" i="2"/>
  <c r="AH137" i="2"/>
  <c r="AH138" i="2"/>
  <c r="AH139" i="2"/>
  <c r="AH136" i="2"/>
  <c r="AK137" i="2"/>
  <c r="AK138" i="2"/>
  <c r="AK139" i="2"/>
  <c r="AK136" i="2"/>
  <c r="AD137" i="2"/>
  <c r="AD138" i="2"/>
  <c r="AD139" i="2"/>
  <c r="AD136" i="2"/>
  <c r="Z139" i="2"/>
  <c r="Y139" i="2"/>
  <c r="Z138" i="2"/>
  <c r="Y138" i="2"/>
  <c r="Z137" i="2"/>
  <c r="Y137" i="2"/>
  <c r="Z136" i="2"/>
  <c r="Y136" i="2"/>
  <c r="X137" i="2"/>
  <c r="X138" i="2"/>
  <c r="X139" i="2"/>
  <c r="X136" i="2"/>
  <c r="U137" i="2"/>
  <c r="U138" i="2"/>
  <c r="U139" i="2"/>
  <c r="U136" i="2"/>
  <c r="R137" i="2"/>
  <c r="R138" i="2"/>
  <c r="R139" i="2"/>
  <c r="R136" i="2"/>
  <c r="O137" i="2"/>
  <c r="O138" i="2"/>
  <c r="O139" i="2"/>
  <c r="O136" i="2"/>
  <c r="L137" i="2"/>
  <c r="L138" i="2"/>
  <c r="L139" i="2"/>
  <c r="L136" i="2"/>
  <c r="AD133" i="2"/>
  <c r="AD134" i="2"/>
  <c r="AD132" i="2"/>
  <c r="AK133" i="2"/>
  <c r="AK134" i="2"/>
  <c r="AK132" i="2"/>
  <c r="Z133" i="2"/>
  <c r="Z134" i="2"/>
  <c r="Y133" i="2"/>
  <c r="Y134" i="2"/>
  <c r="Z132" i="2"/>
  <c r="Y132" i="2"/>
  <c r="X133" i="2"/>
  <c r="X134" i="2"/>
  <c r="X132" i="2"/>
  <c r="U133" i="2"/>
  <c r="U134" i="2"/>
  <c r="U132" i="2"/>
  <c r="R133" i="2"/>
  <c r="R134" i="2"/>
  <c r="R132" i="2"/>
  <c r="O133" i="2"/>
  <c r="O134" i="2"/>
  <c r="O132" i="2"/>
  <c r="L133" i="2"/>
  <c r="L134" i="2"/>
  <c r="L132" i="2"/>
  <c r="Z128" i="2"/>
  <c r="AC128" i="2" s="1"/>
  <c r="AD128" i="2" s="1"/>
  <c r="Z129" i="2"/>
  <c r="AC129" i="2" s="1"/>
  <c r="AD129" i="2" s="1"/>
  <c r="Z130" i="2"/>
  <c r="Y130" i="2"/>
  <c r="Y128" i="2"/>
  <c r="AA128" i="2" s="1"/>
  <c r="Y129" i="2"/>
  <c r="AA129" i="2" s="1"/>
  <c r="X128" i="2"/>
  <c r="X129" i="2"/>
  <c r="X130" i="2"/>
  <c r="X127" i="2"/>
  <c r="U128" i="2"/>
  <c r="U129" i="2"/>
  <c r="U130" i="2"/>
  <c r="U127" i="2"/>
  <c r="AC130" i="2"/>
  <c r="AD130" i="2" s="1"/>
  <c r="AK130" i="2"/>
  <c r="AK129" i="2"/>
  <c r="AK128" i="2"/>
  <c r="AK127" i="2"/>
  <c r="Z127" i="2"/>
  <c r="AC127" i="2" s="1"/>
  <c r="Y127" i="2"/>
  <c r="R128" i="2"/>
  <c r="R129" i="2"/>
  <c r="R130" i="2"/>
  <c r="R127" i="2"/>
  <c r="O128" i="2"/>
  <c r="O129" i="2"/>
  <c r="O130" i="2"/>
  <c r="O127" i="2"/>
  <c r="L130" i="2"/>
  <c r="L128" i="2"/>
  <c r="L129" i="2"/>
  <c r="L127" i="2"/>
  <c r="AK125" i="2"/>
  <c r="AK124" i="2"/>
  <c r="AK123" i="2"/>
  <c r="AK122" i="2"/>
  <c r="AK121" i="2"/>
  <c r="AK120" i="2"/>
  <c r="Z125" i="2"/>
  <c r="AC125" i="2" s="1"/>
  <c r="AD125" i="2" s="1"/>
  <c r="Z124" i="2"/>
  <c r="AC124" i="2" s="1"/>
  <c r="AD124" i="2" s="1"/>
  <c r="Z123" i="2"/>
  <c r="AC123" i="2" s="1"/>
  <c r="AD123" i="2" s="1"/>
  <c r="Z122" i="2"/>
  <c r="AC122" i="2" s="1"/>
  <c r="AD122" i="2" s="1"/>
  <c r="Z121" i="2"/>
  <c r="AC121" i="2" s="1"/>
  <c r="AD121" i="2" s="1"/>
  <c r="Y125" i="2"/>
  <c r="Y124" i="2"/>
  <c r="Y123" i="2"/>
  <c r="Y122" i="2"/>
  <c r="Y121" i="2"/>
  <c r="Z120" i="2"/>
  <c r="AC120" i="2" s="1"/>
  <c r="Y120" i="2"/>
  <c r="X125" i="2"/>
  <c r="X124" i="2"/>
  <c r="X123" i="2"/>
  <c r="X122" i="2"/>
  <c r="X121" i="2"/>
  <c r="X120" i="2"/>
  <c r="U125" i="2"/>
  <c r="U124" i="2"/>
  <c r="U123" i="2"/>
  <c r="U122" i="2"/>
  <c r="U121" i="2"/>
  <c r="U120" i="2"/>
  <c r="R125" i="2"/>
  <c r="R124" i="2"/>
  <c r="R123" i="2"/>
  <c r="R122" i="2"/>
  <c r="R121" i="2"/>
  <c r="R120" i="2"/>
  <c r="O125" i="2"/>
  <c r="O124" i="2"/>
  <c r="O123" i="2"/>
  <c r="O122" i="2"/>
  <c r="O121" i="2"/>
  <c r="O120" i="2"/>
  <c r="L123" i="2"/>
  <c r="L124" i="2"/>
  <c r="L125" i="2"/>
  <c r="L121" i="2"/>
  <c r="L122" i="2"/>
  <c r="L120" i="2"/>
  <c r="AK113" i="2"/>
  <c r="AK112" i="2"/>
  <c r="Z113" i="2"/>
  <c r="AC113" i="2" s="1"/>
  <c r="AD113" i="2" s="1"/>
  <c r="Y113" i="2"/>
  <c r="Z112" i="2"/>
  <c r="AC112" i="2" s="1"/>
  <c r="Y112" i="2"/>
  <c r="X113" i="2"/>
  <c r="X112" i="2"/>
  <c r="U113" i="2"/>
  <c r="U112" i="2"/>
  <c r="R113" i="2"/>
  <c r="R112" i="2"/>
  <c r="L113" i="2"/>
  <c r="L112" i="2"/>
  <c r="O113" i="2"/>
  <c r="O112" i="2"/>
  <c r="AK110" i="2"/>
  <c r="AK109" i="2"/>
  <c r="AK108" i="2"/>
  <c r="Z110" i="2"/>
  <c r="Y110" i="2"/>
  <c r="Z109" i="2"/>
  <c r="AC109" i="2" s="1"/>
  <c r="AD109" i="2" s="1"/>
  <c r="Y109" i="2"/>
  <c r="Z108" i="2"/>
  <c r="AC108" i="2" s="1"/>
  <c r="Y108" i="2"/>
  <c r="X109" i="2"/>
  <c r="X110" i="2"/>
  <c r="X108" i="2"/>
  <c r="U109" i="2"/>
  <c r="U110" i="2"/>
  <c r="U108" i="2"/>
  <c r="R109" i="2"/>
  <c r="R110" i="2"/>
  <c r="R108" i="2"/>
  <c r="O109" i="2"/>
  <c r="O110" i="2"/>
  <c r="O108" i="2"/>
  <c r="L109" i="2"/>
  <c r="L110" i="2"/>
  <c r="L108" i="2"/>
  <c r="AD106" i="2"/>
  <c r="AD105" i="2"/>
  <c r="AK106" i="2"/>
  <c r="AK105" i="2"/>
  <c r="Z106" i="2"/>
  <c r="Y106" i="2"/>
  <c r="Z105" i="2"/>
  <c r="Y105" i="2"/>
  <c r="X106" i="2"/>
  <c r="X105" i="2"/>
  <c r="U106" i="2"/>
  <c r="U105" i="2"/>
  <c r="O106" i="2"/>
  <c r="O105" i="2"/>
  <c r="L106" i="2"/>
  <c r="L105" i="2"/>
  <c r="AD101" i="2"/>
  <c r="AD102" i="2"/>
  <c r="AD103" i="2"/>
  <c r="AD100" i="2"/>
  <c r="AK101" i="2"/>
  <c r="AK102" i="2"/>
  <c r="AK103" i="2"/>
  <c r="AK100" i="2"/>
  <c r="Z101" i="2"/>
  <c r="Z102" i="2"/>
  <c r="Z103" i="2"/>
  <c r="Y101" i="2"/>
  <c r="Y102" i="2"/>
  <c r="Y103" i="2"/>
  <c r="Z100" i="2"/>
  <c r="Y100" i="2"/>
  <c r="U101" i="2"/>
  <c r="U102" i="2"/>
  <c r="U103" i="2"/>
  <c r="U100" i="2"/>
  <c r="X101" i="2"/>
  <c r="X102" i="2"/>
  <c r="X103" i="2"/>
  <c r="X100" i="2"/>
  <c r="R101" i="2"/>
  <c r="R102" i="2"/>
  <c r="R103" i="2"/>
  <c r="R100" i="2"/>
  <c r="O101" i="2"/>
  <c r="O102" i="2"/>
  <c r="O103" i="2"/>
  <c r="O100" i="2"/>
  <c r="L103" i="2"/>
  <c r="L101" i="2"/>
  <c r="L102" i="2"/>
  <c r="L100" i="2"/>
  <c r="AD97" i="2"/>
  <c r="AD98" i="2"/>
  <c r="AD96" i="2"/>
  <c r="AK97" i="2"/>
  <c r="AK98" i="2"/>
  <c r="AK96" i="2"/>
  <c r="Z97" i="2"/>
  <c r="Z98" i="2"/>
  <c r="Y97" i="2"/>
  <c r="Y98" i="2"/>
  <c r="Z96" i="2"/>
  <c r="Y96" i="2"/>
  <c r="X97" i="2"/>
  <c r="X98" i="2"/>
  <c r="X96" i="2"/>
  <c r="U97" i="2"/>
  <c r="U98" i="2"/>
  <c r="U96" i="2"/>
  <c r="R97" i="2"/>
  <c r="R98" i="2"/>
  <c r="R96" i="2"/>
  <c r="J370" i="2" l="1"/>
  <c r="AA270" i="2"/>
  <c r="AL270" i="2" s="1"/>
  <c r="AA150" i="2"/>
  <c r="AL150" i="2" s="1"/>
  <c r="AA98" i="2"/>
  <c r="AL98" i="2" s="1"/>
  <c r="AA272" i="2"/>
  <c r="AL272" i="2" s="1"/>
  <c r="AA143" i="2"/>
  <c r="AL143" i="2" s="1"/>
  <c r="AA149" i="2"/>
  <c r="AL149" i="2" s="1"/>
  <c r="AA152" i="2"/>
  <c r="AL152" i="2" s="1"/>
  <c r="AA154" i="2"/>
  <c r="AL154" i="2" s="1"/>
  <c r="AA200" i="2"/>
  <c r="AA271" i="2"/>
  <c r="AL271" i="2" s="1"/>
  <c r="AA282" i="2"/>
  <c r="AL282" i="2" s="1"/>
  <c r="AA121" i="2"/>
  <c r="AL121" i="2" s="1"/>
  <c r="AA132" i="2"/>
  <c r="AL132" i="2" s="1"/>
  <c r="AA286" i="2"/>
  <c r="AL286" i="2" s="1"/>
  <c r="AA276" i="2"/>
  <c r="AL276" i="2" s="1"/>
  <c r="AA328" i="2"/>
  <c r="AL328" i="2" s="1"/>
  <c r="AA136" i="2"/>
  <c r="AL136" i="2" s="1"/>
  <c r="AA292" i="2"/>
  <c r="AL292" i="2" s="1"/>
  <c r="AA303" i="2"/>
  <c r="N181" i="2"/>
  <c r="AB181" i="2"/>
  <c r="AJ181" i="2"/>
  <c r="AA164" i="2"/>
  <c r="AL164" i="2" s="1"/>
  <c r="AA133" i="2"/>
  <c r="AL133" i="2" s="1"/>
  <c r="AA96" i="2"/>
  <c r="AL96" i="2" s="1"/>
  <c r="AA176" i="2"/>
  <c r="AL176" i="2" s="1"/>
  <c r="AA102" i="2"/>
  <c r="AL102" i="2" s="1"/>
  <c r="AA130" i="2"/>
  <c r="AL130" i="2" s="1"/>
  <c r="AA103" i="2"/>
  <c r="AL103" i="2" s="1"/>
  <c r="AA106" i="2"/>
  <c r="AL106" i="2" s="1"/>
  <c r="AA112" i="2"/>
  <c r="AA179" i="2"/>
  <c r="AL179" i="2" s="1"/>
  <c r="AA190" i="2"/>
  <c r="AL190" i="2" s="1"/>
  <c r="AA194" i="2"/>
  <c r="AL194" i="2" s="1"/>
  <c r="AA242" i="2"/>
  <c r="AL242" i="2" s="1"/>
  <c r="AA244" i="2"/>
  <c r="AL244" i="2" s="1"/>
  <c r="AL200" i="2"/>
  <c r="AA97" i="2"/>
  <c r="AL97" i="2" s="1"/>
  <c r="AA110" i="2"/>
  <c r="AA113" i="2"/>
  <c r="AL113" i="2" s="1"/>
  <c r="AA124" i="2"/>
  <c r="AL124" i="2" s="1"/>
  <c r="AA191" i="2"/>
  <c r="AA193" i="2"/>
  <c r="AL193" i="2" s="1"/>
  <c r="AA195" i="2"/>
  <c r="AL195" i="2" s="1"/>
  <c r="S181" i="2"/>
  <c r="AA100" i="2"/>
  <c r="AL100" i="2" s="1"/>
  <c r="AA101" i="2"/>
  <c r="AL101" i="2" s="1"/>
  <c r="AA123" i="2"/>
  <c r="AL123" i="2" s="1"/>
  <c r="AA138" i="2"/>
  <c r="AL138" i="2" s="1"/>
  <c r="AA142" i="2"/>
  <c r="AL142" i="2" s="1"/>
  <c r="AA145" i="2"/>
  <c r="AL145" i="2" s="1"/>
  <c r="AA147" i="2"/>
  <c r="AL147" i="2" s="1"/>
  <c r="AA173" i="2"/>
  <c r="AL173" i="2" s="1"/>
  <c r="AA175" i="2"/>
  <c r="AL175" i="2" s="1"/>
  <c r="AA177" i="2"/>
  <c r="AL177" i="2" s="1"/>
  <c r="AA197" i="2"/>
  <c r="AL197" i="2" s="1"/>
  <c r="P181" i="2"/>
  <c r="AE181" i="2"/>
  <c r="T181" i="2"/>
  <c r="AA125" i="2"/>
  <c r="AL125" i="2" s="1"/>
  <c r="AA134" i="2"/>
  <c r="AL134" i="2" s="1"/>
  <c r="AL191" i="2"/>
  <c r="AL303" i="2"/>
  <c r="AA109" i="2"/>
  <c r="AL109" i="2" s="1"/>
  <c r="AA137" i="2"/>
  <c r="AL137" i="2" s="1"/>
  <c r="AA139" i="2"/>
  <c r="AL139" i="2" s="1"/>
  <c r="AA141" i="2"/>
  <c r="AL141" i="2" s="1"/>
  <c r="AA174" i="2"/>
  <c r="AL174" i="2" s="1"/>
  <c r="AA178" i="2"/>
  <c r="AL178" i="2" s="1"/>
  <c r="AA192" i="2"/>
  <c r="AL192" i="2" s="1"/>
  <c r="AA196" i="2"/>
  <c r="AL196" i="2" s="1"/>
  <c r="AA198" i="2"/>
  <c r="AL198" i="2" s="1"/>
  <c r="AA207" i="2"/>
  <c r="AL207" i="2" s="1"/>
  <c r="AA209" i="2"/>
  <c r="AL209" i="2" s="1"/>
  <c r="AA263" i="2"/>
  <c r="AL263" i="2" s="1"/>
  <c r="AA268" i="2"/>
  <c r="AL268" i="2" s="1"/>
  <c r="AA283" i="2"/>
  <c r="AL283" i="2" s="1"/>
  <c r="AA297" i="2"/>
  <c r="AL297" i="2" s="1"/>
  <c r="AC111" i="2"/>
  <c r="AD112" i="2"/>
  <c r="AD108" i="2"/>
  <c r="AC119" i="2"/>
  <c r="AD120" i="2"/>
  <c r="AC110" i="2"/>
  <c r="AD110" i="2" s="1"/>
  <c r="AD127" i="2"/>
  <c r="AC126" i="2"/>
  <c r="AL128" i="2"/>
  <c r="AA155" i="2"/>
  <c r="AL155" i="2" s="1"/>
  <c r="AA208" i="2"/>
  <c r="AL208" i="2" s="1"/>
  <c r="AK296" i="2"/>
  <c r="W181" i="2"/>
  <c r="AI181" i="2"/>
  <c r="AA120" i="2"/>
  <c r="AA122" i="2"/>
  <c r="AL122" i="2" s="1"/>
  <c r="AA146" i="2"/>
  <c r="AL146" i="2" s="1"/>
  <c r="AA267" i="2"/>
  <c r="AL267" i="2" s="1"/>
  <c r="AA273" i="2"/>
  <c r="AL273" i="2" s="1"/>
  <c r="V181" i="2"/>
  <c r="AA314" i="2"/>
  <c r="AL314" i="2" s="1"/>
  <c r="AA105" i="2"/>
  <c r="AL105" i="2" s="1"/>
  <c r="AA108" i="2"/>
  <c r="AA127" i="2"/>
  <c r="AA153" i="2"/>
  <c r="AL153" i="2" s="1"/>
  <c r="AA206" i="2"/>
  <c r="AL206" i="2" s="1"/>
  <c r="AA241" i="2"/>
  <c r="AL241" i="2" s="1"/>
  <c r="AA285" i="2"/>
  <c r="AL285" i="2" s="1"/>
  <c r="AA305" i="2"/>
  <c r="AL305" i="2" s="1"/>
  <c r="AA307" i="2"/>
  <c r="AL307" i="2" s="1"/>
  <c r="K181" i="2"/>
  <c r="AA329" i="2"/>
  <c r="AL329" i="2" s="1"/>
  <c r="AA326" i="2"/>
  <c r="AL326" i="2" s="1"/>
  <c r="AA321" i="2"/>
  <c r="AL321" i="2" s="1"/>
  <c r="AA322" i="2"/>
  <c r="AL322" i="2" s="1"/>
  <c r="AA323" i="2"/>
  <c r="AL323" i="2" s="1"/>
  <c r="AA324" i="2"/>
  <c r="AL324" i="2" s="1"/>
  <c r="AA317" i="2"/>
  <c r="AL317" i="2" s="1"/>
  <c r="AA319" i="2"/>
  <c r="AL319" i="2" s="1"/>
  <c r="AA318" i="2"/>
  <c r="AL318" i="2" s="1"/>
  <c r="AA312" i="2"/>
  <c r="AL312" i="2" s="1"/>
  <c r="AA311" i="2"/>
  <c r="AL311" i="2" s="1"/>
  <c r="AA313" i="2"/>
  <c r="AL313" i="2" s="1"/>
  <c r="AA301" i="2"/>
  <c r="AL301" i="2" s="1"/>
  <c r="AA304" i="2"/>
  <c r="AL304" i="2" s="1"/>
  <c r="AA306" i="2"/>
  <c r="AL306" i="2" s="1"/>
  <c r="AA302" i="2"/>
  <c r="AL302" i="2" s="1"/>
  <c r="AA299" i="2"/>
  <c r="AL299" i="2" s="1"/>
  <c r="AA289" i="2"/>
  <c r="AL289" i="2" s="1"/>
  <c r="AA290" i="2"/>
  <c r="AL290" i="2" s="1"/>
  <c r="AA288" i="2"/>
  <c r="AL288" i="2" s="1"/>
  <c r="AA291" i="2"/>
  <c r="AL291" i="2" s="1"/>
  <c r="AA275" i="2"/>
  <c r="AL275" i="2" s="1"/>
  <c r="AA266" i="2"/>
  <c r="AL266" i="2" s="1"/>
  <c r="AA265" i="2"/>
  <c r="AL265" i="2" s="1"/>
  <c r="AA261" i="2"/>
  <c r="AL261" i="2" s="1"/>
  <c r="AA262" i="2"/>
  <c r="AL262" i="2" s="1"/>
  <c r="AA246" i="2"/>
  <c r="AL246" i="2" s="1"/>
  <c r="AA247" i="2"/>
  <c r="AL247" i="2" s="1"/>
  <c r="AA249" i="2"/>
  <c r="AL249" i="2" s="1"/>
  <c r="AA248" i="2"/>
  <c r="AL248" i="2" s="1"/>
  <c r="AA250" i="2"/>
  <c r="AL250" i="2" s="1"/>
  <c r="AA240" i="2"/>
  <c r="AL240" i="2" s="1"/>
  <c r="AA243" i="2"/>
  <c r="AL243" i="2" s="1"/>
  <c r="AA239" i="2"/>
  <c r="AL239" i="2" s="1"/>
  <c r="AA237" i="2"/>
  <c r="AL237" i="2" s="1"/>
  <c r="AA236" i="2"/>
  <c r="AL236" i="2" s="1"/>
  <c r="AA220" i="2"/>
  <c r="AL220" i="2" s="1"/>
  <c r="AA222" i="2"/>
  <c r="AL222" i="2" s="1"/>
  <c r="AA219" i="2"/>
  <c r="AL219" i="2" s="1"/>
  <c r="AA221" i="2"/>
  <c r="AL221" i="2" s="1"/>
  <c r="AA223" i="2"/>
  <c r="AL223" i="2" s="1"/>
  <c r="AA212" i="2"/>
  <c r="AL212" i="2" s="1"/>
  <c r="AA213" i="2"/>
  <c r="AL213" i="2" s="1"/>
  <c r="AA214" i="2"/>
  <c r="AL214" i="2" s="1"/>
  <c r="AA216" i="2"/>
  <c r="AL216" i="2" s="1"/>
  <c r="AA215" i="2"/>
  <c r="AL215" i="2" s="1"/>
  <c r="AA217" i="2"/>
  <c r="AL217" i="2" s="1"/>
  <c r="AA210" i="2"/>
  <c r="AL210" i="2" s="1"/>
  <c r="AA201" i="2"/>
  <c r="AL201" i="2" s="1"/>
  <c r="AA171" i="2"/>
  <c r="AL171" i="2" s="1"/>
  <c r="AA170" i="2"/>
  <c r="AL170" i="2" s="1"/>
  <c r="AA169" i="2"/>
  <c r="AL169" i="2" s="1"/>
  <c r="AL129" i="2"/>
  <c r="O97" i="2"/>
  <c r="O98" i="2"/>
  <c r="O96" i="2"/>
  <c r="L97" i="2"/>
  <c r="L98" i="2"/>
  <c r="L96" i="2"/>
  <c r="AC165" i="2" l="1"/>
  <c r="AL112" i="2"/>
  <c r="AL108" i="2"/>
  <c r="AL110" i="2"/>
  <c r="AL120" i="2"/>
  <c r="AL127" i="2"/>
  <c r="AC107" i="2"/>
  <c r="AK115" i="2"/>
  <c r="AD115" i="2"/>
  <c r="Z115" i="2"/>
  <c r="Y115" i="2"/>
  <c r="X115" i="2"/>
  <c r="U115" i="2"/>
  <c r="R115" i="2"/>
  <c r="O115" i="2"/>
  <c r="L114" i="2"/>
  <c r="L115" i="2"/>
  <c r="AK94" i="2"/>
  <c r="AK93" i="2"/>
  <c r="AD94" i="2"/>
  <c r="AD93" i="2"/>
  <c r="Z94" i="2"/>
  <c r="Y94" i="2"/>
  <c r="Z93" i="2"/>
  <c r="Y93" i="2"/>
  <c r="X94" i="2"/>
  <c r="X93" i="2"/>
  <c r="U94" i="2"/>
  <c r="U93" i="2"/>
  <c r="R94" i="2"/>
  <c r="R93" i="2"/>
  <c r="O94" i="2"/>
  <c r="O93" i="2"/>
  <c r="L94" i="2"/>
  <c r="L93" i="2"/>
  <c r="AK88" i="2"/>
  <c r="AK89" i="2"/>
  <c r="AK90" i="2"/>
  <c r="AK91" i="2"/>
  <c r="AK87" i="2"/>
  <c r="Z88" i="2"/>
  <c r="AC88" i="2" s="1"/>
  <c r="AD88" i="2" s="1"/>
  <c r="Z89" i="2"/>
  <c r="AC89" i="2" s="1"/>
  <c r="AD89" i="2" s="1"/>
  <c r="Z90" i="2"/>
  <c r="AC90" i="2" s="1"/>
  <c r="AD90" i="2" s="1"/>
  <c r="Z91" i="2"/>
  <c r="AC91" i="2" s="1"/>
  <c r="AD91" i="2" s="1"/>
  <c r="Y88" i="2"/>
  <c r="AA88" i="2" s="1"/>
  <c r="Y89" i="2"/>
  <c r="Y90" i="2"/>
  <c r="AA90" i="2" s="1"/>
  <c r="Y91" i="2"/>
  <c r="AA91" i="2" s="1"/>
  <c r="Z87" i="2"/>
  <c r="Y87" i="2"/>
  <c r="X88" i="2"/>
  <c r="X89" i="2"/>
  <c r="X90" i="2"/>
  <c r="X91" i="2"/>
  <c r="X87" i="2"/>
  <c r="U88" i="2"/>
  <c r="U89" i="2"/>
  <c r="U90" i="2"/>
  <c r="U91" i="2"/>
  <c r="U87" i="2"/>
  <c r="R88" i="2"/>
  <c r="R89" i="2"/>
  <c r="R90" i="2"/>
  <c r="R91" i="2"/>
  <c r="R87" i="2"/>
  <c r="O88" i="2"/>
  <c r="O89" i="2"/>
  <c r="O90" i="2"/>
  <c r="O91" i="2"/>
  <c r="O87" i="2"/>
  <c r="L88" i="2"/>
  <c r="L89" i="2"/>
  <c r="L90" i="2"/>
  <c r="L91" i="2"/>
  <c r="L87" i="2"/>
  <c r="AK83" i="2"/>
  <c r="AK84" i="2"/>
  <c r="AK85" i="2"/>
  <c r="AK82" i="2"/>
  <c r="AD83" i="2"/>
  <c r="AD84" i="2"/>
  <c r="AD85" i="2"/>
  <c r="AD82" i="2"/>
  <c r="Z83" i="2"/>
  <c r="Z84" i="2"/>
  <c r="Z85" i="2"/>
  <c r="Y83" i="2"/>
  <c r="Y84" i="2"/>
  <c r="Y85" i="2"/>
  <c r="Z82" i="2"/>
  <c r="Y82" i="2"/>
  <c r="X83" i="2"/>
  <c r="X84" i="2"/>
  <c r="X85" i="2"/>
  <c r="X82" i="2"/>
  <c r="U83" i="2"/>
  <c r="U84" i="2"/>
  <c r="U85" i="2"/>
  <c r="U82" i="2"/>
  <c r="R83" i="2"/>
  <c r="R84" i="2"/>
  <c r="R85" i="2"/>
  <c r="R82" i="2"/>
  <c r="O83" i="2"/>
  <c r="O84" i="2"/>
  <c r="O85" i="2"/>
  <c r="O82" i="2"/>
  <c r="L83" i="2"/>
  <c r="L84" i="2"/>
  <c r="L85" i="2"/>
  <c r="L82" i="2"/>
  <c r="AK79" i="2"/>
  <c r="AK80" i="2"/>
  <c r="AK78" i="2"/>
  <c r="AH79" i="2"/>
  <c r="AH80" i="2"/>
  <c r="AH78" i="2"/>
  <c r="AD79" i="2"/>
  <c r="AD80" i="2"/>
  <c r="AD78" i="2"/>
  <c r="Z80" i="2"/>
  <c r="Z79" i="2"/>
  <c r="Y79" i="2"/>
  <c r="Y80" i="2"/>
  <c r="Z78" i="2"/>
  <c r="Y78" i="2"/>
  <c r="X79" i="2"/>
  <c r="X80" i="2"/>
  <c r="X78" i="2"/>
  <c r="U79" i="2"/>
  <c r="U80" i="2"/>
  <c r="U78" i="2"/>
  <c r="R79" i="2"/>
  <c r="R80" i="2"/>
  <c r="R78" i="2"/>
  <c r="O79" i="2"/>
  <c r="O80" i="2"/>
  <c r="O78" i="2"/>
  <c r="L79" i="2"/>
  <c r="L80" i="2"/>
  <c r="L78" i="2"/>
  <c r="AE64" i="2"/>
  <c r="AH64" i="2" s="1"/>
  <c r="AE63" i="2"/>
  <c r="AH62" i="2"/>
  <c r="AH65" i="2"/>
  <c r="AH66" i="2"/>
  <c r="AH61" i="2"/>
  <c r="AK62" i="2"/>
  <c r="AK63" i="2"/>
  <c r="AK64" i="2"/>
  <c r="AK65" i="2"/>
  <c r="AK66" i="2"/>
  <c r="AK61" i="2"/>
  <c r="AD62" i="2"/>
  <c r="AD63" i="2"/>
  <c r="AD64" i="2"/>
  <c r="AD65" i="2"/>
  <c r="AD66" i="2"/>
  <c r="AD61" i="2"/>
  <c r="Y62" i="2"/>
  <c r="Z62" i="2"/>
  <c r="Y63" i="2"/>
  <c r="Z63" i="2"/>
  <c r="Y64" i="2"/>
  <c r="Z64" i="2"/>
  <c r="Y65" i="2"/>
  <c r="Z65" i="2"/>
  <c r="Z66" i="2"/>
  <c r="Y66" i="2"/>
  <c r="Z61" i="2"/>
  <c r="Y61" i="2"/>
  <c r="X62" i="2"/>
  <c r="X63" i="2"/>
  <c r="X64" i="2"/>
  <c r="X65" i="2"/>
  <c r="X66" i="2"/>
  <c r="X61" i="2"/>
  <c r="U62" i="2"/>
  <c r="U63" i="2"/>
  <c r="U64" i="2"/>
  <c r="U65" i="2"/>
  <c r="U66" i="2"/>
  <c r="U61" i="2"/>
  <c r="R62" i="2"/>
  <c r="R63" i="2"/>
  <c r="R64" i="2"/>
  <c r="R65" i="2"/>
  <c r="R66" i="2"/>
  <c r="R61" i="2"/>
  <c r="O62" i="2"/>
  <c r="O63" i="2"/>
  <c r="O64" i="2"/>
  <c r="O65" i="2"/>
  <c r="O66" i="2"/>
  <c r="O61" i="2"/>
  <c r="L62" i="2"/>
  <c r="L63" i="2"/>
  <c r="L64" i="2"/>
  <c r="L65" i="2"/>
  <c r="L66" i="2"/>
  <c r="L61" i="2"/>
  <c r="AH59" i="2"/>
  <c r="AE58" i="2"/>
  <c r="AH58" i="2" s="1"/>
  <c r="AE57" i="2"/>
  <c r="AH57" i="2" s="1"/>
  <c r="AE56" i="2"/>
  <c r="AK57" i="2"/>
  <c r="AK58" i="2"/>
  <c r="AK59" i="2"/>
  <c r="AK56" i="2"/>
  <c r="Z57" i="2"/>
  <c r="Z58" i="2"/>
  <c r="AC58" i="2" s="1"/>
  <c r="AD58" i="2" s="1"/>
  <c r="Z59" i="2"/>
  <c r="AC59" i="2" s="1"/>
  <c r="AD59" i="2" s="1"/>
  <c r="Y57" i="2"/>
  <c r="Y58" i="2"/>
  <c r="Y59" i="2"/>
  <c r="Z56" i="2"/>
  <c r="AC56" i="2" s="1"/>
  <c r="Y56" i="2"/>
  <c r="X57" i="2"/>
  <c r="X58" i="2"/>
  <c r="X59" i="2"/>
  <c r="X56" i="2"/>
  <c r="U57" i="2"/>
  <c r="U58" i="2"/>
  <c r="U59" i="2"/>
  <c r="U56" i="2"/>
  <c r="R57" i="2"/>
  <c r="R58" i="2"/>
  <c r="R59" i="2"/>
  <c r="R56" i="2"/>
  <c r="O57" i="2"/>
  <c r="O58" i="2"/>
  <c r="O59" i="2"/>
  <c r="O56" i="2"/>
  <c r="L57" i="2"/>
  <c r="L58" i="2"/>
  <c r="L59" i="2"/>
  <c r="L56" i="2"/>
  <c r="AH50" i="2"/>
  <c r="AH51" i="2"/>
  <c r="AH49" i="2"/>
  <c r="AK50" i="2"/>
  <c r="AK51" i="2"/>
  <c r="AK49" i="2"/>
  <c r="AD50" i="2"/>
  <c r="AD51" i="2"/>
  <c r="AD49" i="2"/>
  <c r="Z50" i="2"/>
  <c r="Z51" i="2"/>
  <c r="Y50" i="2"/>
  <c r="Y51" i="2"/>
  <c r="Z49" i="2"/>
  <c r="Y49" i="2"/>
  <c r="X50" i="2"/>
  <c r="X51" i="2"/>
  <c r="X49" i="2"/>
  <c r="U50" i="2"/>
  <c r="U51" i="2"/>
  <c r="U49" i="2"/>
  <c r="R50" i="2"/>
  <c r="R51" i="2"/>
  <c r="R49" i="2"/>
  <c r="O50" i="2"/>
  <c r="O51" i="2"/>
  <c r="O49" i="2"/>
  <c r="L50" i="2"/>
  <c r="L51" i="2"/>
  <c r="L49" i="2"/>
  <c r="AH45" i="2"/>
  <c r="AH47" i="2"/>
  <c r="AH44" i="2"/>
  <c r="AK45" i="2"/>
  <c r="AK47" i="2"/>
  <c r="AK44" i="2"/>
  <c r="AD45" i="2"/>
  <c r="AD47" i="2"/>
  <c r="AD44" i="2"/>
  <c r="Z45" i="2"/>
  <c r="Z47" i="2"/>
  <c r="Z44" i="2"/>
  <c r="Y45" i="2"/>
  <c r="Y47" i="2"/>
  <c r="Y44" i="2"/>
  <c r="X45" i="2"/>
  <c r="X47" i="2"/>
  <c r="X44" i="2"/>
  <c r="U45" i="2"/>
  <c r="U47" i="2"/>
  <c r="U44" i="2"/>
  <c r="R45" i="2"/>
  <c r="R47" i="2"/>
  <c r="R44" i="2"/>
  <c r="O45" i="2"/>
  <c r="O47" i="2"/>
  <c r="O44" i="2"/>
  <c r="L45" i="2"/>
  <c r="L47" i="2"/>
  <c r="L44" i="2"/>
  <c r="AH42" i="2"/>
  <c r="AE41" i="2"/>
  <c r="AK42" i="2"/>
  <c r="AK41" i="2"/>
  <c r="AD42" i="2"/>
  <c r="AD41" i="2"/>
  <c r="X42" i="2"/>
  <c r="X41" i="2"/>
  <c r="Z42" i="2"/>
  <c r="Z41" i="2"/>
  <c r="Y42" i="2"/>
  <c r="Y41" i="2"/>
  <c r="U42" i="2"/>
  <c r="U41" i="2"/>
  <c r="R42" i="2"/>
  <c r="R41" i="2"/>
  <c r="O42" i="2"/>
  <c r="O41" i="2"/>
  <c r="L42" i="2"/>
  <c r="L41" i="2"/>
  <c r="AH38" i="2"/>
  <c r="AH39" i="2"/>
  <c r="AH37" i="2"/>
  <c r="AK38" i="2"/>
  <c r="AK39" i="2"/>
  <c r="AK37" i="2"/>
  <c r="AD38" i="2"/>
  <c r="AD39" i="2"/>
  <c r="AD37" i="2"/>
  <c r="Z38" i="2"/>
  <c r="Z39" i="2"/>
  <c r="Z37" i="2"/>
  <c r="Y38" i="2"/>
  <c r="Y39" i="2"/>
  <c r="X38" i="2"/>
  <c r="X39" i="2"/>
  <c r="X37" i="2"/>
  <c r="U38" i="2"/>
  <c r="U39" i="2"/>
  <c r="U37" i="2"/>
  <c r="R38" i="2"/>
  <c r="R39" i="2"/>
  <c r="O38" i="2"/>
  <c r="O39" i="2"/>
  <c r="O37" i="2"/>
  <c r="L38" i="2"/>
  <c r="L39" i="2"/>
  <c r="L37" i="2"/>
  <c r="AH33" i="2"/>
  <c r="AH34" i="2"/>
  <c r="AH35" i="2"/>
  <c r="AH32" i="2"/>
  <c r="AK33" i="2"/>
  <c r="AK34" i="2"/>
  <c r="AK35" i="2"/>
  <c r="AK32" i="2"/>
  <c r="AD33" i="2"/>
  <c r="AD34" i="2"/>
  <c r="AD35" i="2"/>
  <c r="AD32" i="2"/>
  <c r="Y33" i="2"/>
  <c r="AA33" i="2" s="1"/>
  <c r="Y34" i="2"/>
  <c r="AA34" i="2" s="1"/>
  <c r="Y35" i="2"/>
  <c r="AA35" i="2" s="1"/>
  <c r="Y32" i="2"/>
  <c r="AA32" i="2" s="1"/>
  <c r="X33" i="2"/>
  <c r="X34" i="2"/>
  <c r="X35" i="2"/>
  <c r="X32" i="2"/>
  <c r="U33" i="2"/>
  <c r="U34" i="2"/>
  <c r="U35" i="2"/>
  <c r="U32" i="2"/>
  <c r="R33" i="2"/>
  <c r="R34" i="2"/>
  <c r="R35" i="2"/>
  <c r="R32" i="2"/>
  <c r="O33" i="2"/>
  <c r="O34" i="2"/>
  <c r="O35" i="2"/>
  <c r="O32" i="2"/>
  <c r="L33" i="2"/>
  <c r="L34" i="2"/>
  <c r="L35" i="2"/>
  <c r="L32" i="2"/>
  <c r="AD30" i="2"/>
  <c r="AD29" i="2"/>
  <c r="AK30" i="2"/>
  <c r="AK29" i="2"/>
  <c r="AH30" i="2"/>
  <c r="AH29" i="2"/>
  <c r="Z30" i="2"/>
  <c r="Y30" i="2"/>
  <c r="Z29" i="2"/>
  <c r="Y29" i="2"/>
  <c r="X30" i="2"/>
  <c r="X29" i="2"/>
  <c r="U30" i="2"/>
  <c r="U29" i="2"/>
  <c r="R30" i="2"/>
  <c r="R29" i="2"/>
  <c r="O30" i="2"/>
  <c r="O29" i="2"/>
  <c r="L30" i="2"/>
  <c r="L29" i="2"/>
  <c r="AH24" i="2"/>
  <c r="AH25" i="2"/>
  <c r="AH26" i="2"/>
  <c r="AH27" i="2"/>
  <c r="AH23" i="2"/>
  <c r="Z24" i="2"/>
  <c r="Z25" i="2"/>
  <c r="Z26" i="2"/>
  <c r="Z27" i="2"/>
  <c r="Y24" i="2"/>
  <c r="AA24" i="2" s="1"/>
  <c r="Y25" i="2"/>
  <c r="AA25" i="2" s="1"/>
  <c r="Y26" i="2"/>
  <c r="Y27" i="2"/>
  <c r="AA27" i="2" s="1"/>
  <c r="Z23" i="2"/>
  <c r="Y23" i="2"/>
  <c r="AK24" i="2"/>
  <c r="AK25" i="2"/>
  <c r="AK26" i="2"/>
  <c r="AK27" i="2"/>
  <c r="AK23" i="2"/>
  <c r="AD24" i="2"/>
  <c r="AD25" i="2"/>
  <c r="AD26" i="2"/>
  <c r="AD27" i="2"/>
  <c r="AD23" i="2"/>
  <c r="X24" i="2"/>
  <c r="X25" i="2"/>
  <c r="X26" i="2"/>
  <c r="X27" i="2"/>
  <c r="X23" i="2"/>
  <c r="U24" i="2"/>
  <c r="U25" i="2"/>
  <c r="U26" i="2"/>
  <c r="U27" i="2"/>
  <c r="U23" i="2"/>
  <c r="R24" i="2"/>
  <c r="R25" i="2"/>
  <c r="R26" i="2"/>
  <c r="R27" i="2"/>
  <c r="R23" i="2"/>
  <c r="O24" i="2"/>
  <c r="O25" i="2"/>
  <c r="O26" i="2"/>
  <c r="O27" i="2"/>
  <c r="O23" i="2"/>
  <c r="L24" i="2"/>
  <c r="L25" i="2"/>
  <c r="L26" i="2"/>
  <c r="L27" i="2"/>
  <c r="L23" i="2"/>
  <c r="AH21" i="2"/>
  <c r="AD21" i="2"/>
  <c r="AK21" i="2"/>
  <c r="Z21" i="2"/>
  <c r="Y21" i="2"/>
  <c r="X21" i="2"/>
  <c r="U21" i="2"/>
  <c r="U20" i="2" s="1"/>
  <c r="R21" i="2"/>
  <c r="O21" i="2"/>
  <c r="L21" i="2"/>
  <c r="AH18" i="2"/>
  <c r="AJ18" i="2" s="1"/>
  <c r="AK18" i="2" s="1"/>
  <c r="AH19" i="2"/>
  <c r="AJ19" i="2" s="1"/>
  <c r="AK19" i="2" s="1"/>
  <c r="AH17" i="2"/>
  <c r="AJ17" i="2" s="1"/>
  <c r="AK17" i="2" s="1"/>
  <c r="AD18" i="2"/>
  <c r="AD19" i="2"/>
  <c r="AD17" i="2"/>
  <c r="Z18" i="2"/>
  <c r="Z19" i="2"/>
  <c r="Z17" i="2"/>
  <c r="Y18" i="2"/>
  <c r="Y19" i="2"/>
  <c r="Y17" i="2"/>
  <c r="X18" i="2"/>
  <c r="X19" i="2"/>
  <c r="X17" i="2"/>
  <c r="U18" i="2"/>
  <c r="U19" i="2"/>
  <c r="U17" i="2"/>
  <c r="L18" i="2"/>
  <c r="L19" i="2"/>
  <c r="L17" i="2"/>
  <c r="AH12" i="2"/>
  <c r="AH13" i="2"/>
  <c r="AH14" i="2"/>
  <c r="AH15" i="2"/>
  <c r="AH11" i="2"/>
  <c r="AD12" i="2"/>
  <c r="AD13" i="2"/>
  <c r="AD14" i="2"/>
  <c r="AD15" i="2"/>
  <c r="AD11" i="2"/>
  <c r="AK12" i="2"/>
  <c r="AK13" i="2"/>
  <c r="AK14" i="2"/>
  <c r="AK15" i="2"/>
  <c r="AK11" i="2"/>
  <c r="Z12" i="2"/>
  <c r="Z13" i="2"/>
  <c r="Z14" i="2"/>
  <c r="Z15" i="2"/>
  <c r="Z11" i="2"/>
  <c r="Y12" i="2"/>
  <c r="Y13" i="2"/>
  <c r="Y14" i="2"/>
  <c r="Y15" i="2"/>
  <c r="Y11" i="2"/>
  <c r="X12" i="2"/>
  <c r="X13" i="2"/>
  <c r="X14" i="2"/>
  <c r="X15" i="2"/>
  <c r="X11" i="2"/>
  <c r="U15" i="2"/>
  <c r="U12" i="2"/>
  <c r="U13" i="2"/>
  <c r="U14" i="2"/>
  <c r="U11" i="2"/>
  <c r="R12" i="2"/>
  <c r="R13" i="2"/>
  <c r="R14" i="2"/>
  <c r="R15" i="2"/>
  <c r="R11" i="2"/>
  <c r="O12" i="2"/>
  <c r="O13" i="2"/>
  <c r="O14" i="2"/>
  <c r="O15" i="2"/>
  <c r="O11" i="2"/>
  <c r="L15" i="2"/>
  <c r="AA89" i="2" l="1"/>
  <c r="AA85" i="2"/>
  <c r="AE60" i="2"/>
  <c r="AA83" i="2"/>
  <c r="Y60" i="2"/>
  <c r="Z60" i="2"/>
  <c r="AA29" i="2"/>
  <c r="AL29" i="2" s="1"/>
  <c r="AA80" i="2"/>
  <c r="AL80" i="2" s="1"/>
  <c r="AA47" i="2"/>
  <c r="AL47" i="2" s="1"/>
  <c r="AA56" i="2"/>
  <c r="AA65" i="2"/>
  <c r="AL65" i="2" s="1"/>
  <c r="AA63" i="2"/>
  <c r="AA78" i="2"/>
  <c r="AL78" i="2" s="1"/>
  <c r="AA11" i="2"/>
  <c r="AA12" i="2"/>
  <c r="AL12" i="2" s="1"/>
  <c r="AA23" i="2"/>
  <c r="AL23" i="2" s="1"/>
  <c r="AA45" i="2"/>
  <c r="AL45" i="2" s="1"/>
  <c r="AA49" i="2"/>
  <c r="AA66" i="2"/>
  <c r="AA82" i="2"/>
  <c r="AL82" i="2" s="1"/>
  <c r="AA94" i="2"/>
  <c r="AL94" i="2" s="1"/>
  <c r="AL24" i="2"/>
  <c r="AA26" i="2"/>
  <c r="AL26" i="2" s="1"/>
  <c r="AA17" i="2"/>
  <c r="AL17" i="2" s="1"/>
  <c r="AA44" i="2"/>
  <c r="AL44" i="2" s="1"/>
  <c r="AA79" i="2"/>
  <c r="AA87" i="2"/>
  <c r="AA21" i="2"/>
  <c r="AL21" i="2" s="1"/>
  <c r="AH56" i="2"/>
  <c r="AE55" i="2"/>
  <c r="AL34" i="2"/>
  <c r="AL83" i="2"/>
  <c r="AA18" i="2"/>
  <c r="AL18" i="2" s="1"/>
  <c r="AL25" i="2"/>
  <c r="AL33" i="2"/>
  <c r="AA51" i="2"/>
  <c r="AL51" i="2" s="1"/>
  <c r="AA59" i="2"/>
  <c r="AL59" i="2" s="1"/>
  <c r="AC87" i="2"/>
  <c r="AA14" i="2"/>
  <c r="AL14" i="2" s="1"/>
  <c r="AA19" i="2"/>
  <c r="AL19" i="2" s="1"/>
  <c r="AD56" i="2"/>
  <c r="AL27" i="2"/>
  <c r="AA15" i="2"/>
  <c r="AL15" i="2" s="1"/>
  <c r="AH16" i="2"/>
  <c r="AA30" i="2"/>
  <c r="AL30" i="2" s="1"/>
  <c r="AL32" i="2"/>
  <c r="AA39" i="2"/>
  <c r="AL39" i="2" s="1"/>
  <c r="AA38" i="2"/>
  <c r="AL38" i="2" s="1"/>
  <c r="AH41" i="2"/>
  <c r="AE40" i="2"/>
  <c r="AE52" i="2" s="1"/>
  <c r="AA50" i="2"/>
  <c r="AL50" i="2" s="1"/>
  <c r="AA58" i="2"/>
  <c r="AL58" i="2" s="1"/>
  <c r="AA57" i="2"/>
  <c r="AH63" i="2"/>
  <c r="AL89" i="2"/>
  <c r="AA93" i="2"/>
  <c r="AL93" i="2" s="1"/>
  <c r="AL88" i="2"/>
  <c r="AL91" i="2"/>
  <c r="AL79" i="2"/>
  <c r="AL90" i="2"/>
  <c r="AL35" i="2"/>
  <c r="AL85" i="2"/>
  <c r="AC57" i="2"/>
  <c r="AD57" i="2" s="1"/>
  <c r="AA64" i="2"/>
  <c r="AL64" i="2" s="1"/>
  <c r="AA62" i="2"/>
  <c r="AL62" i="2" s="1"/>
  <c r="AA13" i="2"/>
  <c r="AL13" i="2" s="1"/>
  <c r="AL11" i="2"/>
  <c r="AA41" i="2"/>
  <c r="AA61" i="2"/>
  <c r="AL61" i="2" s="1"/>
  <c r="AA115" i="2"/>
  <c r="AA84" i="2"/>
  <c r="AL84" i="2" s="1"/>
  <c r="AL49" i="2"/>
  <c r="AA42" i="2"/>
  <c r="AL42" i="2" s="1"/>
  <c r="AL63" i="2" l="1"/>
  <c r="AL56" i="2"/>
  <c r="AL41" i="2"/>
  <c r="AL57" i="2"/>
  <c r="AE68" i="2"/>
  <c r="AC55" i="2"/>
  <c r="AD87" i="2"/>
  <c r="AL87" i="2" s="1"/>
  <c r="AC86" i="2"/>
  <c r="AC116" i="2" s="1"/>
  <c r="AK126" i="2"/>
  <c r="AK131" i="2"/>
  <c r="AK135" i="2"/>
  <c r="AK140" i="2"/>
  <c r="AK144" i="2"/>
  <c r="AK148" i="2"/>
  <c r="AK151" i="2"/>
  <c r="AK119" i="2"/>
  <c r="U19" i="3"/>
  <c r="L342" i="2"/>
  <c r="L344" i="2"/>
  <c r="L333" i="2"/>
  <c r="AK165" i="2" l="1"/>
  <c r="L356" i="2"/>
  <c r="AK325" i="2" l="1"/>
  <c r="AD325" i="2"/>
  <c r="Z325" i="2"/>
  <c r="X325" i="2"/>
  <c r="Y325" i="2"/>
  <c r="U325" i="2"/>
  <c r="R325" i="2"/>
  <c r="O325" i="2"/>
  <c r="L325" i="2"/>
  <c r="AA325" i="2" l="1"/>
  <c r="Q18" i="3"/>
  <c r="AK342" i="2"/>
  <c r="AK344" i="2"/>
  <c r="AK333" i="2"/>
  <c r="AH342" i="2"/>
  <c r="AH344" i="2"/>
  <c r="AH333" i="2"/>
  <c r="AD342" i="2"/>
  <c r="AD344" i="2"/>
  <c r="AD333" i="2"/>
  <c r="Z342" i="2"/>
  <c r="Z344" i="2"/>
  <c r="Z333" i="2"/>
  <c r="Y342" i="2"/>
  <c r="Y344" i="2"/>
  <c r="Y333" i="2"/>
  <c r="X342" i="2"/>
  <c r="X344" i="2"/>
  <c r="X333" i="2"/>
  <c r="U342" i="2"/>
  <c r="U344" i="2"/>
  <c r="U333" i="2"/>
  <c r="R342" i="2"/>
  <c r="R344" i="2"/>
  <c r="R333" i="2"/>
  <c r="O342" i="2"/>
  <c r="O344" i="2"/>
  <c r="O333" i="2"/>
  <c r="J35" i="3"/>
  <c r="K35" i="3"/>
  <c r="M35" i="3"/>
  <c r="N35" i="3"/>
  <c r="P35" i="3"/>
  <c r="Q35" i="3"/>
  <c r="U274" i="2"/>
  <c r="AK274" i="2"/>
  <c r="AH274" i="2"/>
  <c r="AD274" i="2"/>
  <c r="Z274" i="2"/>
  <c r="Y274" i="2"/>
  <c r="X274" i="2"/>
  <c r="R274" i="2"/>
  <c r="O274" i="2"/>
  <c r="L274" i="2"/>
  <c r="AD168" i="2"/>
  <c r="AH172" i="2"/>
  <c r="AH168" i="2"/>
  <c r="AD172" i="2"/>
  <c r="AK172" i="2"/>
  <c r="AK168" i="2"/>
  <c r="X172" i="2"/>
  <c r="X168" i="2"/>
  <c r="U172" i="2"/>
  <c r="U168" i="2"/>
  <c r="Z172" i="2"/>
  <c r="Z168" i="2"/>
  <c r="Y172" i="2"/>
  <c r="Y168" i="2"/>
  <c r="R172" i="2"/>
  <c r="R168" i="2"/>
  <c r="O172" i="2"/>
  <c r="O168" i="2"/>
  <c r="J18" i="3"/>
  <c r="K18" i="3"/>
  <c r="M18" i="3"/>
  <c r="N18" i="3"/>
  <c r="P18" i="3"/>
  <c r="L172" i="2"/>
  <c r="L168" i="2"/>
  <c r="R180" i="2" l="1"/>
  <c r="Z180" i="2"/>
  <c r="X180" i="2"/>
  <c r="Y180" i="2"/>
  <c r="G18" i="3" s="1"/>
  <c r="O180" i="2"/>
  <c r="AD180" i="2"/>
  <c r="AH180" i="2"/>
  <c r="U180" i="2"/>
  <c r="AK180" i="2"/>
  <c r="L180" i="2"/>
  <c r="U356" i="2"/>
  <c r="R356" i="2"/>
  <c r="AH356" i="2"/>
  <c r="AD356" i="2"/>
  <c r="X356" i="2"/>
  <c r="O356" i="2"/>
  <c r="Z356" i="2"/>
  <c r="H35" i="3" s="1"/>
  <c r="Y356" i="2"/>
  <c r="G35" i="3" s="1"/>
  <c r="H18" i="3"/>
  <c r="O35" i="3"/>
  <c r="AA333" i="2"/>
  <c r="R35" i="3"/>
  <c r="L35" i="3"/>
  <c r="L18" i="3"/>
  <c r="R18" i="3"/>
  <c r="O18" i="3"/>
  <c r="AA342" i="2"/>
  <c r="AL342" i="2" s="1"/>
  <c r="AA274" i="2"/>
  <c r="AA344" i="2"/>
  <c r="AA168" i="2"/>
  <c r="U287" i="2"/>
  <c r="AA172" i="2"/>
  <c r="R287" i="2"/>
  <c r="X287" i="2"/>
  <c r="AH287" i="2"/>
  <c r="Z287" i="2"/>
  <c r="Y287" i="2"/>
  <c r="L287" i="2"/>
  <c r="AD287" i="2"/>
  <c r="AK287" i="2"/>
  <c r="O287" i="2"/>
  <c r="AL172" i="2" l="1"/>
  <c r="AA180" i="2"/>
  <c r="AL274" i="2"/>
  <c r="AA356" i="2"/>
  <c r="AL333" i="2"/>
  <c r="AL168" i="2"/>
  <c r="I35" i="3"/>
  <c r="T35" i="3" s="1"/>
  <c r="I18" i="3"/>
  <c r="T18" i="3" s="1"/>
  <c r="AL344" i="2"/>
  <c r="AA287" i="2"/>
  <c r="AL180" i="2" l="1"/>
  <c r="S18" i="3" s="1"/>
  <c r="AL287" i="2"/>
  <c r="AL356" i="2"/>
  <c r="S35" i="3" s="1"/>
  <c r="AE310" i="2"/>
  <c r="AE330" i="2" s="1"/>
  <c r="AE370" i="2" s="1"/>
  <c r="AJ330" i="2" l="1"/>
  <c r="AJ370" i="2" s="1"/>
  <c r="AF310" i="2"/>
  <c r="AF330" i="2" s="1"/>
  <c r="AF370" i="2" s="1"/>
  <c r="K330" i="2"/>
  <c r="K370" i="2" s="1"/>
  <c r="U27" i="3"/>
  <c r="AC181" i="2"/>
  <c r="AH114" i="2"/>
  <c r="AG69" i="2"/>
  <c r="AG372" i="2" s="1"/>
  <c r="AH43" i="2"/>
  <c r="AH40" i="2"/>
  <c r="AH36" i="2"/>
  <c r="AH31" i="2"/>
  <c r="AH28" i="2"/>
  <c r="AH22" i="2"/>
  <c r="AH20" i="2"/>
  <c r="N17" i="3" l="1"/>
  <c r="Q32" i="3"/>
  <c r="U38" i="3"/>
  <c r="N34" i="3"/>
  <c r="Q34" i="3"/>
  <c r="AH316" i="2"/>
  <c r="K33" i="3"/>
  <c r="AH327" i="2"/>
  <c r="AH300" i="2"/>
  <c r="AH310" i="2"/>
  <c r="AH296" i="2"/>
  <c r="AH320" i="2"/>
  <c r="L296" i="2"/>
  <c r="L310" i="2"/>
  <c r="M34" i="3"/>
  <c r="Q24" i="3"/>
  <c r="L300" i="2"/>
  <c r="L320" i="2"/>
  <c r="L316" i="2"/>
  <c r="L327" i="2"/>
  <c r="Q25" i="3"/>
  <c r="N25" i="3"/>
  <c r="K25" i="3"/>
  <c r="N9" i="3"/>
  <c r="Q17" i="3"/>
  <c r="L284" i="2"/>
  <c r="L264" i="2"/>
  <c r="L260" i="2"/>
  <c r="L269" i="2"/>
  <c r="L281" i="2"/>
  <c r="Q37" i="3" l="1"/>
  <c r="L293" i="2"/>
  <c r="L330" i="2"/>
  <c r="L370" i="2" s="1"/>
  <c r="AH330" i="2"/>
  <c r="AH370" i="2" s="1"/>
  <c r="L277" i="2"/>
  <c r="K17" i="3"/>
  <c r="K32" i="3"/>
  <c r="N32" i="3"/>
  <c r="N37" i="3" s="1"/>
  <c r="K26" i="3"/>
  <c r="Q26" i="3"/>
  <c r="N26" i="3"/>
  <c r="N10" i="3"/>
  <c r="N11" i="3" s="1"/>
  <c r="AF69" i="2"/>
  <c r="O34" i="3"/>
  <c r="Q33" i="3"/>
  <c r="N33" i="3"/>
  <c r="N24" i="3"/>
  <c r="K24" i="3"/>
  <c r="N16" i="3"/>
  <c r="N19" i="3" s="1"/>
  <c r="K27" i="3" l="1"/>
  <c r="N27" i="3"/>
  <c r="N38" i="3" s="1"/>
  <c r="Q27" i="3"/>
  <c r="E10" i="18" s="1"/>
  <c r="AF372" i="2"/>
  <c r="E12" i="18"/>
  <c r="L211" i="2" l="1"/>
  <c r="L218" i="2"/>
  <c r="L205" i="2"/>
  <c r="L199" i="2"/>
  <c r="L232" i="2" l="1"/>
  <c r="L189" i="2"/>
  <c r="L202" i="2" s="1"/>
  <c r="L104" i="2" l="1"/>
  <c r="L144" i="2" l="1"/>
  <c r="L151" i="2"/>
  <c r="L163" i="2"/>
  <c r="L107" i="2"/>
  <c r="L111" i="2"/>
  <c r="L135" i="2"/>
  <c r="L140" i="2"/>
  <c r="L81" i="2" l="1"/>
  <c r="L148" i="2"/>
  <c r="L99" i="2"/>
  <c r="L95" i="2"/>
  <c r="L16" i="2" l="1"/>
  <c r="L31" i="2"/>
  <c r="L55" i="2"/>
  <c r="K69" i="2" l="1"/>
  <c r="L20" i="2"/>
  <c r="L10" i="2"/>
  <c r="L36" i="2"/>
  <c r="L28" i="2"/>
  <c r="L60" i="2"/>
  <c r="L68" i="2" s="1"/>
  <c r="L86" i="2"/>
  <c r="L22" i="2" l="1"/>
  <c r="L126" i="2"/>
  <c r="J69" i="2"/>
  <c r="L238" i="2"/>
  <c r="L245" i="2"/>
  <c r="L235" i="2"/>
  <c r="L131" i="2"/>
  <c r="L92" i="2"/>
  <c r="L43" i="2"/>
  <c r="L48" i="2"/>
  <c r="L40" i="2"/>
  <c r="L251" i="2" l="1"/>
  <c r="L252" i="2" s="1"/>
  <c r="L52" i="2"/>
  <c r="L69" i="2" s="1"/>
  <c r="L77" i="2"/>
  <c r="L116" i="2" s="1"/>
  <c r="L119" i="2"/>
  <c r="L165" i="2" s="1"/>
  <c r="K372" i="2"/>
  <c r="L181" i="2" l="1"/>
  <c r="J181" i="2"/>
  <c r="O269" i="2" l="1"/>
  <c r="AD269" i="2"/>
  <c r="AD281" i="2"/>
  <c r="O264" i="2"/>
  <c r="AD260" i="2"/>
  <c r="AD284" i="2"/>
  <c r="AD264" i="2"/>
  <c r="R264" i="2"/>
  <c r="AK264" i="2"/>
  <c r="R269" i="2"/>
  <c r="AK269" i="2"/>
  <c r="U269" i="2"/>
  <c r="AK327" i="2"/>
  <c r="AK316" i="2"/>
  <c r="AK284" i="2"/>
  <c r="AK320" i="2"/>
  <c r="AK300" i="2"/>
  <c r="AK281" i="2"/>
  <c r="U264" i="2"/>
  <c r="Z264" i="2"/>
  <c r="AK310" i="2"/>
  <c r="Z269" i="2"/>
  <c r="AK293" i="2" l="1"/>
  <c r="Z277" i="2"/>
  <c r="AD293" i="2"/>
  <c r="AD277" i="2"/>
  <c r="AK330" i="2"/>
  <c r="AK370" i="2" s="1"/>
  <c r="X260" i="2"/>
  <c r="O260" i="2"/>
  <c r="O277" i="2" s="1"/>
  <c r="AK260" i="2"/>
  <c r="AK277" i="2" s="1"/>
  <c r="P32" i="3"/>
  <c r="R260" i="2"/>
  <c r="R277" i="2" s="1"/>
  <c r="J32" i="3"/>
  <c r="P34" i="3"/>
  <c r="J34" i="3"/>
  <c r="O284" i="2"/>
  <c r="O281" i="2"/>
  <c r="U281" i="2"/>
  <c r="Z281" i="2"/>
  <c r="Y264" i="2"/>
  <c r="AA264" i="2" s="1"/>
  <c r="U260" i="2"/>
  <c r="U277" i="2" s="1"/>
  <c r="U284" i="2"/>
  <c r="Z284" i="2"/>
  <c r="Z293" i="2" s="1"/>
  <c r="X281" i="2"/>
  <c r="X264" i="2"/>
  <c r="Y269" i="2"/>
  <c r="X269" i="2"/>
  <c r="R284" i="2"/>
  <c r="R34" i="3" l="1"/>
  <c r="R37" i="3" s="1"/>
  <c r="U293" i="2"/>
  <c r="X277" i="2"/>
  <c r="AA269" i="2"/>
  <c r="Y277" i="2"/>
  <c r="O293" i="2"/>
  <c r="R32" i="3"/>
  <c r="J33" i="3"/>
  <c r="L33" i="3" s="1"/>
  <c r="H32" i="3"/>
  <c r="AA260" i="2"/>
  <c r="O320" i="2"/>
  <c r="AD316" i="2"/>
  <c r="AD327" i="2"/>
  <c r="L32" i="3"/>
  <c r="AD300" i="2"/>
  <c r="AD320" i="2"/>
  <c r="Z320" i="2"/>
  <c r="P33" i="3"/>
  <c r="R33" i="3" s="1"/>
  <c r="U320" i="2"/>
  <c r="X284" i="2"/>
  <c r="X293" i="2" s="1"/>
  <c r="Y284" i="2"/>
  <c r="R281" i="2"/>
  <c r="R293" i="2" s="1"/>
  <c r="J37" i="3" l="1"/>
  <c r="P37" i="3"/>
  <c r="AA284" i="2"/>
  <c r="AA277" i="2"/>
  <c r="X296" i="2"/>
  <c r="R300" i="2"/>
  <c r="O300" i="2"/>
  <c r="O327" i="2"/>
  <c r="R320" i="2"/>
  <c r="R316" i="2"/>
  <c r="Y281" i="2"/>
  <c r="Y293" i="2" s="1"/>
  <c r="R327" i="2"/>
  <c r="Z310" i="2"/>
  <c r="Z300" i="2"/>
  <c r="X327" i="2"/>
  <c r="Y327" i="2"/>
  <c r="G32" i="3"/>
  <c r="X320" i="2"/>
  <c r="U327" i="2"/>
  <c r="U316" i="2"/>
  <c r="U310" i="2"/>
  <c r="U300" i="2"/>
  <c r="O316" i="2"/>
  <c r="O310" i="2"/>
  <c r="AD310" i="2" l="1"/>
  <c r="AC330" i="2"/>
  <c r="AC370" i="2" s="1"/>
  <c r="AA281" i="2"/>
  <c r="AA293" i="2" s="1"/>
  <c r="E11" i="18"/>
  <c r="G12" i="18" s="1"/>
  <c r="G13" i="18" s="1"/>
  <c r="R310" i="2"/>
  <c r="O296" i="2"/>
  <c r="O330" i="2" s="1"/>
  <c r="O370" i="2" s="1"/>
  <c r="Y320" i="2"/>
  <c r="AA320" i="2" s="1"/>
  <c r="AL320" i="2" s="1"/>
  <c r="Z296" i="2"/>
  <c r="R296" i="2"/>
  <c r="AD296" i="2"/>
  <c r="U296" i="2"/>
  <c r="U330" i="2" s="1"/>
  <c r="U370" i="2" s="1"/>
  <c r="Z327" i="2"/>
  <c r="Y296" i="2"/>
  <c r="Y310" i="2"/>
  <c r="AA310" i="2" s="1"/>
  <c r="X310" i="2"/>
  <c r="X300" i="2"/>
  <c r="I32" i="3"/>
  <c r="X316" i="2"/>
  <c r="AA316" i="2"/>
  <c r="AL316" i="2" s="1"/>
  <c r="Z330" i="2" l="1"/>
  <c r="Z370" i="2" s="1"/>
  <c r="R330" i="2"/>
  <c r="R370" i="2" s="1"/>
  <c r="AD330" i="2"/>
  <c r="AD370" i="2" s="1"/>
  <c r="X330" i="2"/>
  <c r="X370" i="2" s="1"/>
  <c r="Y330" i="2"/>
  <c r="AL310" i="2"/>
  <c r="T32" i="3"/>
  <c r="K34" i="3"/>
  <c r="K37" i="3" s="1"/>
  <c r="AA296" i="2"/>
  <c r="AA327" i="2"/>
  <c r="AL327" i="2" s="1"/>
  <c r="AA300" i="2"/>
  <c r="AL300" i="2" s="1"/>
  <c r="G34" i="3" l="1"/>
  <c r="Y370" i="2"/>
  <c r="AA330" i="2"/>
  <c r="AA370" i="2" s="1"/>
  <c r="L34" i="3"/>
  <c r="L37" i="3" s="1"/>
  <c r="H34" i="3"/>
  <c r="AL296" i="2"/>
  <c r="D12" i="18"/>
  <c r="AL330" i="2" l="1"/>
  <c r="I34" i="3"/>
  <c r="G33" i="3"/>
  <c r="G37" i="3" s="1"/>
  <c r="T34" i="3" l="1"/>
  <c r="S34" i="3"/>
  <c r="AL370" i="2"/>
  <c r="K49" i="3"/>
  <c r="C11" i="18"/>
  <c r="AD218" i="2" l="1"/>
  <c r="AD199" i="2"/>
  <c r="AD205" i="2"/>
  <c r="AD211" i="2"/>
  <c r="AK211" i="2"/>
  <c r="AK218" i="2"/>
  <c r="AD232" i="2" l="1"/>
  <c r="J25" i="3"/>
  <c r="L25" i="3" s="1"/>
  <c r="P25" i="3"/>
  <c r="R25" i="3" s="1"/>
  <c r="AK205" i="2"/>
  <c r="AK232" i="2" s="1"/>
  <c r="AH218" i="2"/>
  <c r="AH211" i="2"/>
  <c r="J24" i="3" l="1"/>
  <c r="AD189" i="2"/>
  <c r="AD202" i="2" s="1"/>
  <c r="U211" i="2"/>
  <c r="Z218" i="2"/>
  <c r="Z211" i="2"/>
  <c r="O199" i="2"/>
  <c r="L24" i="3" l="1"/>
  <c r="O189" i="2"/>
  <c r="O202" i="2" s="1"/>
  <c r="X218" i="2"/>
  <c r="X211" i="2"/>
  <c r="U218" i="2"/>
  <c r="R218" i="2"/>
  <c r="O218" i="2"/>
  <c r="O205" i="2" l="1"/>
  <c r="O211" i="2"/>
  <c r="R211" i="2"/>
  <c r="Y211" i="2"/>
  <c r="AA211" i="2" s="1"/>
  <c r="AL211" i="2" s="1"/>
  <c r="U205" i="2"/>
  <c r="U232" i="2" s="1"/>
  <c r="Y218" i="2"/>
  <c r="Z205" i="2"/>
  <c r="Z232" i="2" s="1"/>
  <c r="M25" i="3"/>
  <c r="O25" i="3" s="1"/>
  <c r="AH205" i="2"/>
  <c r="AH232" i="2" s="1"/>
  <c r="AA218" i="2" l="1"/>
  <c r="H25" i="3"/>
  <c r="R205" i="2"/>
  <c r="R232" i="2" s="1"/>
  <c r="Y205" i="2"/>
  <c r="AL218" i="2" l="1"/>
  <c r="X205" i="2"/>
  <c r="X232" i="2" s="1"/>
  <c r="AA205" i="2"/>
  <c r="AL205" i="2" l="1"/>
  <c r="AD163" i="2" l="1"/>
  <c r="AD144" i="2"/>
  <c r="AD140" i="2"/>
  <c r="AD131" i="2"/>
  <c r="AD151" i="2" l="1"/>
  <c r="AD148" i="2"/>
  <c r="AD126" i="2"/>
  <c r="AD119" i="2"/>
  <c r="AD165" i="2" l="1"/>
  <c r="J17" i="3"/>
  <c r="P17" i="3"/>
  <c r="R17" i="3" l="1"/>
  <c r="L17" i="3"/>
  <c r="R140" i="2"/>
  <c r="Z163" i="2"/>
  <c r="Z126" i="2"/>
  <c r="Z135" i="2"/>
  <c r="Z151" i="2"/>
  <c r="Z148" i="2"/>
  <c r="X140" i="2"/>
  <c r="Z119" i="2"/>
  <c r="Z131" i="2"/>
  <c r="Z144" i="2"/>
  <c r="O140" i="2"/>
  <c r="U144" i="2"/>
  <c r="O114" i="2" l="1"/>
  <c r="O119" i="2"/>
  <c r="O126" i="2"/>
  <c r="R126" i="2"/>
  <c r="R119" i="2"/>
  <c r="U163" i="2"/>
  <c r="U119" i="2"/>
  <c r="U140" i="2"/>
  <c r="Y119" i="2"/>
  <c r="Y140" i="2"/>
  <c r="X119" i="2"/>
  <c r="X163" i="2"/>
  <c r="Y114" i="2"/>
  <c r="O144" i="2"/>
  <c r="O135" i="2"/>
  <c r="O148" i="2"/>
  <c r="O131" i="2"/>
  <c r="O151" i="2"/>
  <c r="R135" i="2"/>
  <c r="R148" i="2"/>
  <c r="R163" i="2"/>
  <c r="R131" i="2"/>
  <c r="R151" i="2"/>
  <c r="R144" i="2"/>
  <c r="U135" i="2"/>
  <c r="U126" i="2"/>
  <c r="U151" i="2"/>
  <c r="U148" i="2"/>
  <c r="U165" i="2" l="1"/>
  <c r="R165" i="2"/>
  <c r="AA119" i="2"/>
  <c r="Y163" i="2"/>
  <c r="Z140" i="2"/>
  <c r="Z165" i="2" s="1"/>
  <c r="X135" i="2"/>
  <c r="Y135" i="2"/>
  <c r="AA135" i="2" s="1"/>
  <c r="X131" i="2"/>
  <c r="Y131" i="2"/>
  <c r="AA131" i="2" s="1"/>
  <c r="X144" i="2"/>
  <c r="AA144" i="2"/>
  <c r="X126" i="2"/>
  <c r="Y126" i="2"/>
  <c r="X151" i="2"/>
  <c r="Y151" i="2"/>
  <c r="AA151" i="2" s="1"/>
  <c r="X148" i="2"/>
  <c r="Y148" i="2"/>
  <c r="AA148" i="2" s="1"/>
  <c r="X165" i="2" l="1"/>
  <c r="AA163" i="2"/>
  <c r="H17" i="3"/>
  <c r="R114" i="2"/>
  <c r="AA140" i="2"/>
  <c r="AA126" i="2"/>
  <c r="AD111" i="2" l="1"/>
  <c r="AD104" i="2"/>
  <c r="AD107" i="2"/>
  <c r="AK81" i="2"/>
  <c r="X81" i="2" l="1"/>
  <c r="AH140" i="2" l="1"/>
  <c r="AL140" i="2" s="1"/>
  <c r="AH163" i="2"/>
  <c r="AH144" i="2"/>
  <c r="AL144" i="2" s="1"/>
  <c r="AH148" i="2"/>
  <c r="AL148" i="2" s="1"/>
  <c r="AH135" i="2"/>
  <c r="AL135" i="2" s="1"/>
  <c r="AL163" i="2" l="1"/>
  <c r="AH151" i="2"/>
  <c r="AL151" i="2" s="1"/>
  <c r="AK238" i="2" l="1"/>
  <c r="AK199" i="2"/>
  <c r="AK107" i="2"/>
  <c r="AK99" i="2"/>
  <c r="AK95" i="2"/>
  <c r="AK92" i="2"/>
  <c r="AD235" i="2" l="1"/>
  <c r="AD245" i="2"/>
  <c r="AD238" i="2"/>
  <c r="J16" i="3"/>
  <c r="J19" i="3" s="1"/>
  <c r="AK36" i="2"/>
  <c r="AK245" i="2"/>
  <c r="AK235" i="2"/>
  <c r="P24" i="3"/>
  <c r="AK189" i="2"/>
  <c r="AK202" i="2" s="1"/>
  <c r="AH126" i="2"/>
  <c r="AL126" i="2" s="1"/>
  <c r="AK77" i="2"/>
  <c r="AH199" i="2"/>
  <c r="AH131" i="2"/>
  <c r="AJ16" i="2"/>
  <c r="AK16" i="2" s="1"/>
  <c r="AD48" i="2"/>
  <c r="AL131" i="2" l="1"/>
  <c r="AK251" i="2"/>
  <c r="AK252" i="2" s="1"/>
  <c r="AD251" i="2"/>
  <c r="AD252" i="2" s="1"/>
  <c r="R24" i="3"/>
  <c r="J10" i="3"/>
  <c r="AH92" i="2"/>
  <c r="AH81" i="2"/>
  <c r="AH281" i="2"/>
  <c r="AH284" i="2"/>
  <c r="M24" i="3"/>
  <c r="AH245" i="2"/>
  <c r="AH95" i="2"/>
  <c r="AH269" i="2"/>
  <c r="AH104" i="2"/>
  <c r="AH238" i="2"/>
  <c r="AH86" i="2"/>
  <c r="AH264" i="2"/>
  <c r="AH99" i="2"/>
  <c r="P16" i="3"/>
  <c r="P19" i="3" s="1"/>
  <c r="AH111" i="2"/>
  <c r="AH60" i="2"/>
  <c r="AH107" i="2"/>
  <c r="AH48" i="2"/>
  <c r="AK28" i="2"/>
  <c r="AK43" i="2"/>
  <c r="AD31" i="2"/>
  <c r="AD28" i="2"/>
  <c r="AK48" i="2"/>
  <c r="AK22" i="2"/>
  <c r="AD43" i="2"/>
  <c r="AD36" i="2"/>
  <c r="AD16" i="2"/>
  <c r="AK31" i="2"/>
  <c r="AK40" i="2"/>
  <c r="AL269" i="2" l="1"/>
  <c r="AL284" i="2"/>
  <c r="AH293" i="2"/>
  <c r="AL281" i="2"/>
  <c r="AL264" i="2"/>
  <c r="J26" i="3"/>
  <c r="P26" i="3"/>
  <c r="AD60" i="2"/>
  <c r="O238" i="2"/>
  <c r="O107" i="2"/>
  <c r="AD81" i="2"/>
  <c r="Z199" i="2"/>
  <c r="AD99" i="2"/>
  <c r="AD86" i="2"/>
  <c r="AD92" i="2"/>
  <c r="AK20" i="2"/>
  <c r="AH189" i="2"/>
  <c r="AH202" i="2" s="1"/>
  <c r="P10" i="3"/>
  <c r="E7" i="18"/>
  <c r="AH260" i="2"/>
  <c r="AH277" i="2" s="1"/>
  <c r="O24" i="3"/>
  <c r="AH235" i="2"/>
  <c r="AH251" i="2" s="1"/>
  <c r="AD40" i="2"/>
  <c r="AD20" i="2"/>
  <c r="AD22" i="2"/>
  <c r="O48" i="2"/>
  <c r="Z238" i="2"/>
  <c r="AJ52" i="2"/>
  <c r="AH252" i="2" l="1"/>
  <c r="AL293" i="2"/>
  <c r="AC68" i="2"/>
  <c r="AC52" i="2"/>
  <c r="K9" i="3" s="1"/>
  <c r="R26" i="3"/>
  <c r="R27" i="3" s="1"/>
  <c r="P27" i="3"/>
  <c r="P38" i="3" s="1"/>
  <c r="L26" i="3"/>
  <c r="L27" i="3" s="1"/>
  <c r="J27" i="3"/>
  <c r="J38" i="3" s="1"/>
  <c r="M33" i="3"/>
  <c r="O33" i="3" s="1"/>
  <c r="M26" i="3"/>
  <c r="AD10" i="2"/>
  <c r="AD52" i="2" s="1"/>
  <c r="Q9" i="3"/>
  <c r="AK10" i="2"/>
  <c r="AK52" i="2" s="1"/>
  <c r="AD55" i="2"/>
  <c r="AD68" i="2" s="1"/>
  <c r="J9" i="3"/>
  <c r="J11" i="3" s="1"/>
  <c r="AB69" i="2"/>
  <c r="AB372" i="2" s="1"/>
  <c r="P9" i="3"/>
  <c r="P11" i="3" s="1"/>
  <c r="AI69" i="2"/>
  <c r="AI372" i="2" s="1"/>
  <c r="O55" i="2"/>
  <c r="Z55" i="2"/>
  <c r="O22" i="2"/>
  <c r="O99" i="2"/>
  <c r="O40" i="2"/>
  <c r="O16" i="2"/>
  <c r="O36" i="2"/>
  <c r="Z92" i="2"/>
  <c r="D10" i="18"/>
  <c r="U238" i="2"/>
  <c r="Z107" i="2"/>
  <c r="U92" i="2"/>
  <c r="U43" i="2"/>
  <c r="U235" i="2"/>
  <c r="Z99" i="2"/>
  <c r="U245" i="2"/>
  <c r="Z245" i="2"/>
  <c r="Z81" i="2"/>
  <c r="U40" i="2"/>
  <c r="U28" i="2"/>
  <c r="U22" i="2"/>
  <c r="Z189" i="2"/>
  <c r="Z202" i="2" s="1"/>
  <c r="U36" i="2"/>
  <c r="X60" i="2"/>
  <c r="X238" i="2"/>
  <c r="M10" i="3"/>
  <c r="O10" i="3" s="1"/>
  <c r="AH55" i="2"/>
  <c r="AH68" i="2" s="1"/>
  <c r="M17" i="3"/>
  <c r="AH119" i="2"/>
  <c r="AH165" i="2" s="1"/>
  <c r="M32" i="3"/>
  <c r="M37" i="3" s="1"/>
  <c r="AH77" i="2"/>
  <c r="AH116" i="2" s="1"/>
  <c r="AL260" i="2"/>
  <c r="AL277" i="2" s="1"/>
  <c r="X16" i="2"/>
  <c r="AH10" i="2"/>
  <c r="AH52" i="2" s="1"/>
  <c r="O60" i="2"/>
  <c r="R92" i="2"/>
  <c r="O104" i="2"/>
  <c r="U199" i="2"/>
  <c r="U95" i="2"/>
  <c r="O92" i="2"/>
  <c r="O43" i="2"/>
  <c r="R104" i="2"/>
  <c r="R60" i="2"/>
  <c r="O86" i="2"/>
  <c r="R86" i="2"/>
  <c r="U16" i="2"/>
  <c r="O31" i="2"/>
  <c r="R111" i="2"/>
  <c r="R245" i="2"/>
  <c r="U48" i="2"/>
  <c r="U107" i="2"/>
  <c r="R99" i="2"/>
  <c r="R107" i="2"/>
  <c r="O245" i="2"/>
  <c r="R199" i="2"/>
  <c r="U31" i="2"/>
  <c r="O28" i="2"/>
  <c r="O81" i="2"/>
  <c r="R238" i="2"/>
  <c r="R81" i="2"/>
  <c r="R95" i="2"/>
  <c r="U251" i="2" l="1"/>
  <c r="AH181" i="2"/>
  <c r="AL119" i="2"/>
  <c r="O68" i="2"/>
  <c r="O26" i="3"/>
  <c r="O27" i="3" s="1"/>
  <c r="M27" i="3"/>
  <c r="D9" i="18" s="1"/>
  <c r="L9" i="3"/>
  <c r="L10" i="3"/>
  <c r="O17" i="3"/>
  <c r="E9" i="18"/>
  <c r="Z68" i="2"/>
  <c r="AK55" i="2"/>
  <c r="K10" i="3"/>
  <c r="K11" i="3" s="1"/>
  <c r="AC69" i="2"/>
  <c r="R9" i="3"/>
  <c r="M9" i="3"/>
  <c r="AE69" i="2"/>
  <c r="AE372" i="2" s="1"/>
  <c r="O111" i="2"/>
  <c r="N69" i="2"/>
  <c r="Z95" i="2"/>
  <c r="AD95" i="2"/>
  <c r="O235" i="2"/>
  <c r="O251" i="2" s="1"/>
  <c r="R235" i="2"/>
  <c r="R251" i="2" s="1"/>
  <c r="R189" i="2"/>
  <c r="R202" i="2" s="1"/>
  <c r="Y238" i="2"/>
  <c r="AA238" i="2" s="1"/>
  <c r="AL238" i="2" s="1"/>
  <c r="T69" i="2"/>
  <c r="H24" i="3"/>
  <c r="U81" i="2"/>
  <c r="Y81" i="2"/>
  <c r="AA81" i="2" s="1"/>
  <c r="AL81" i="2" s="1"/>
  <c r="U60" i="2"/>
  <c r="U189" i="2"/>
  <c r="U202" i="2" s="1"/>
  <c r="U252" i="2" s="1"/>
  <c r="U55" i="2"/>
  <c r="Y16" i="2"/>
  <c r="X235" i="2"/>
  <c r="Y235" i="2"/>
  <c r="Y245" i="2"/>
  <c r="X99" i="2"/>
  <c r="Y99" i="2"/>
  <c r="AA99" i="2" s="1"/>
  <c r="AL99" i="2" s="1"/>
  <c r="X95" i="2"/>
  <c r="Y95" i="2"/>
  <c r="X107" i="2"/>
  <c r="Y107" i="2"/>
  <c r="X55" i="2"/>
  <c r="X68" i="2" s="1"/>
  <c r="X43" i="2"/>
  <c r="Y43" i="2"/>
  <c r="X28" i="2"/>
  <c r="Y28" i="2"/>
  <c r="X36" i="2"/>
  <c r="X48" i="2"/>
  <c r="Y48" i="2"/>
  <c r="M16" i="3"/>
  <c r="M19" i="3" s="1"/>
  <c r="X20" i="2"/>
  <c r="X22" i="2"/>
  <c r="Y22" i="2"/>
  <c r="O32" i="3"/>
  <c r="O37" i="3" s="1"/>
  <c r="Y111" i="2"/>
  <c r="X189" i="2"/>
  <c r="Y189" i="2"/>
  <c r="X199" i="2"/>
  <c r="Y199" i="2"/>
  <c r="AA199" i="2" s="1"/>
  <c r="AL199" i="2" s="1"/>
  <c r="X92" i="2"/>
  <c r="Y92" i="2"/>
  <c r="AA92" i="2" s="1"/>
  <c r="AL92" i="2" s="1"/>
  <c r="X31" i="2"/>
  <c r="Y31" i="2"/>
  <c r="S32" i="3"/>
  <c r="X40" i="2"/>
  <c r="Y40" i="2"/>
  <c r="Z235" i="2"/>
  <c r="Z251" i="2" s="1"/>
  <c r="Z252" i="2" s="1"/>
  <c r="AH69" i="2"/>
  <c r="O20" i="2"/>
  <c r="M38" i="3" l="1"/>
  <c r="R252" i="2"/>
  <c r="Y251" i="2"/>
  <c r="X202" i="2"/>
  <c r="Y202" i="2"/>
  <c r="U68" i="2"/>
  <c r="AK60" i="2"/>
  <c r="AK68" i="2" s="1"/>
  <c r="AK69" i="2" s="1"/>
  <c r="AJ68" i="2"/>
  <c r="Q10" i="3" s="1"/>
  <c r="Q11" i="3" s="1"/>
  <c r="H10" i="3"/>
  <c r="L11" i="3"/>
  <c r="O9" i="3"/>
  <c r="O11" i="3" s="1"/>
  <c r="M11" i="3"/>
  <c r="D5" i="18" s="1"/>
  <c r="D6" i="18"/>
  <c r="AA107" i="2"/>
  <c r="AD69" i="2"/>
  <c r="AH372" i="2"/>
  <c r="W69" i="2"/>
  <c r="AA60" i="2"/>
  <c r="AD77" i="2"/>
  <c r="AD116" i="2" s="1"/>
  <c r="AD181" i="2" s="1"/>
  <c r="O95" i="2"/>
  <c r="AA95" i="2"/>
  <c r="AL95" i="2" s="1"/>
  <c r="N372" i="2"/>
  <c r="O10" i="2"/>
  <c r="O52" i="2" s="1"/>
  <c r="M69" i="2"/>
  <c r="Y20" i="2"/>
  <c r="Y55" i="2"/>
  <c r="U10" i="2"/>
  <c r="U52" i="2" s="1"/>
  <c r="Z77" i="2"/>
  <c r="X245" i="2"/>
  <c r="X251" i="2" s="1"/>
  <c r="AA245" i="2"/>
  <c r="D7" i="18"/>
  <c r="O16" i="3"/>
  <c r="O19" i="3" s="1"/>
  <c r="O38" i="3" s="1"/>
  <c r="Y86" i="2"/>
  <c r="E5" i="18"/>
  <c r="AA235" i="2"/>
  <c r="H26" i="3"/>
  <c r="H27" i="3" s="1"/>
  <c r="V69" i="2"/>
  <c r="X10" i="2"/>
  <c r="X52" i="2" s="1"/>
  <c r="AA189" i="2"/>
  <c r="AA202" i="2" s="1"/>
  <c r="D11" i="18"/>
  <c r="X252" i="2" l="1"/>
  <c r="AL245" i="2"/>
  <c r="AA251" i="2"/>
  <c r="AL60" i="2"/>
  <c r="AA55" i="2"/>
  <c r="AA68" i="2" s="1"/>
  <c r="Y68" i="2"/>
  <c r="AL107" i="2"/>
  <c r="O69" i="2"/>
  <c r="AD372" i="2"/>
  <c r="K16" i="3"/>
  <c r="K19" i="3" s="1"/>
  <c r="K38" i="3" s="1"/>
  <c r="AC372" i="2"/>
  <c r="AJ69" i="2"/>
  <c r="R10" i="3"/>
  <c r="R11" i="3" s="1"/>
  <c r="E6" i="18"/>
  <c r="X69" i="2"/>
  <c r="O77" i="2"/>
  <c r="R55" i="2"/>
  <c r="R68" i="2" s="1"/>
  <c r="R77" i="2"/>
  <c r="R116" i="2" s="1"/>
  <c r="R181" i="2" s="1"/>
  <c r="S69" i="2"/>
  <c r="S372" i="2" s="1"/>
  <c r="U69" i="2"/>
  <c r="U77" i="2"/>
  <c r="L48" i="3"/>
  <c r="C10" i="18"/>
  <c r="AL189" i="2"/>
  <c r="AL202" i="2" s="1"/>
  <c r="X77" i="2"/>
  <c r="Y77" i="2"/>
  <c r="AL235" i="2"/>
  <c r="AL251" i="2" l="1"/>
  <c r="O116" i="2"/>
  <c r="Y116" i="2"/>
  <c r="AL55" i="2"/>
  <c r="AL68" i="2" s="1"/>
  <c r="V372" i="2"/>
  <c r="L16" i="3"/>
  <c r="L19" i="3" s="1"/>
  <c r="L38" i="3" s="1"/>
  <c r="G26" i="3"/>
  <c r="I26" i="3" s="1"/>
  <c r="T26" i="3" s="1"/>
  <c r="G10" i="3"/>
  <c r="I10" i="3" s="1"/>
  <c r="T10" i="3" s="1"/>
  <c r="AA77" i="2"/>
  <c r="S26" i="3" l="1"/>
  <c r="AL77" i="2"/>
  <c r="D8" i="18"/>
  <c r="S10" i="3"/>
  <c r="G16" i="3"/>
  <c r="L372" i="2" l="1"/>
  <c r="J252" i="2"/>
  <c r="J372" i="2" s="1"/>
  <c r="G24" i="3" l="1"/>
  <c r="S24" i="3" l="1"/>
  <c r="I24" i="3"/>
  <c r="T24" i="3" l="1"/>
  <c r="H47" i="3" l="1"/>
  <c r="H33" i="3" l="1"/>
  <c r="H37" i="3" s="1"/>
  <c r="S33" i="3" l="1"/>
  <c r="S37" i="3" s="1"/>
  <c r="AM370" i="2"/>
  <c r="I33" i="3"/>
  <c r="I37" i="3" s="1"/>
  <c r="T33" i="3" l="1"/>
  <c r="T37" i="3" s="1"/>
  <c r="L49" i="3"/>
  <c r="C12" i="18"/>
  <c r="F11" i="18" s="1"/>
  <c r="U114" i="2" l="1"/>
  <c r="AK114" i="2" l="1"/>
  <c r="X114" i="2" l="1"/>
  <c r="Z114" i="2"/>
  <c r="AA114" i="2" s="1"/>
  <c r="AL114" i="2" s="1"/>
  <c r="U104" i="2" l="1"/>
  <c r="U86" i="2"/>
  <c r="U111" i="2" l="1"/>
  <c r="U116" i="2" s="1"/>
  <c r="U181" i="2" s="1"/>
  <c r="AK104" i="2"/>
  <c r="Z48" i="2"/>
  <c r="AA48" i="2" s="1"/>
  <c r="AL48" i="2" s="1"/>
  <c r="R48" i="2"/>
  <c r="Z43" i="2"/>
  <c r="AA43" i="2" s="1"/>
  <c r="AL43" i="2" s="1"/>
  <c r="R43" i="2"/>
  <c r="Z36" i="2"/>
  <c r="Z31" i="2"/>
  <c r="AA31" i="2" s="1"/>
  <c r="AL31" i="2" s="1"/>
  <c r="R31" i="2"/>
  <c r="Z28" i="2"/>
  <c r="AA28" i="2" s="1"/>
  <c r="AL28" i="2" s="1"/>
  <c r="R28" i="2"/>
  <c r="Z22" i="2"/>
  <c r="AA22" i="2" s="1"/>
  <c r="AL22" i="2" s="1"/>
  <c r="R22" i="2"/>
  <c r="Z20" i="2"/>
  <c r="AA20" i="2" s="1"/>
  <c r="AL20" i="2" s="1"/>
  <c r="R20" i="2"/>
  <c r="Z16" i="2"/>
  <c r="AA16" i="2" s="1"/>
  <c r="AL16" i="2" s="1"/>
  <c r="R16" i="2"/>
  <c r="U372" i="2" l="1"/>
  <c r="T372" i="2"/>
  <c r="AK86" i="2"/>
  <c r="AA104" i="2"/>
  <c r="AL104" i="2" s="1"/>
  <c r="X104" i="2"/>
  <c r="Z111" i="2"/>
  <c r="X111" i="2"/>
  <c r="AK111" i="2"/>
  <c r="Z40" i="2"/>
  <c r="AA40" i="2" s="1"/>
  <c r="AL40" i="2" s="1"/>
  <c r="R40" i="2"/>
  <c r="R10" i="2"/>
  <c r="AK116" i="2" l="1"/>
  <c r="Z52" i="2"/>
  <c r="Z69" i="2" s="1"/>
  <c r="W372" i="2"/>
  <c r="Q69" i="2"/>
  <c r="Q372" i="2" s="1"/>
  <c r="Z86" i="2"/>
  <c r="Z116" i="2" s="1"/>
  <c r="Z181" i="2" s="1"/>
  <c r="X86" i="2"/>
  <c r="X116" i="2" s="1"/>
  <c r="X181" i="2" s="1"/>
  <c r="AA111" i="2"/>
  <c r="AL111" i="2" s="1"/>
  <c r="AA10" i="2"/>
  <c r="AK181" i="2" l="1"/>
  <c r="AK372" i="2" s="1"/>
  <c r="X372" i="2"/>
  <c r="AA86" i="2"/>
  <c r="AA116" i="2" s="1"/>
  <c r="Z372" i="2"/>
  <c r="AJ372" i="2"/>
  <c r="Q16" i="3"/>
  <c r="Q19" i="3" s="1"/>
  <c r="Q38" i="3" s="1"/>
  <c r="AL10" i="2"/>
  <c r="H9" i="3"/>
  <c r="H11" i="3" s="1"/>
  <c r="AL86" i="2" l="1"/>
  <c r="R16" i="3"/>
  <c r="R19" i="3" s="1"/>
  <c r="R38" i="3" s="1"/>
  <c r="H16" i="3"/>
  <c r="H19" i="3" s="1"/>
  <c r="H38" i="3" s="1"/>
  <c r="AL116" i="2" l="1"/>
  <c r="E8" i="18"/>
  <c r="I16" i="3"/>
  <c r="L46" i="3"/>
  <c r="C6" i="18"/>
  <c r="S16" i="3" l="1"/>
  <c r="T16" i="3"/>
  <c r="L47" i="3"/>
  <c r="C8" i="18"/>
  <c r="H60" i="3"/>
  <c r="E13" i="18" l="1"/>
  <c r="E14" i="18" s="1"/>
  <c r="H49" i="3" l="1"/>
  <c r="H53" i="3" s="1"/>
  <c r="H48" i="3" l="1"/>
  <c r="D13" i="18" l="1"/>
  <c r="D14" i="18" s="1"/>
  <c r="R106" i="2"/>
  <c r="R105" i="2"/>
  <c r="P36" i="2"/>
  <c r="R36" i="2" s="1"/>
  <c r="R52" i="2" s="1"/>
  <c r="R69" i="2" s="1"/>
  <c r="R372" i="2" s="1"/>
  <c r="R37" i="2"/>
  <c r="Y37" i="2"/>
  <c r="AA37" i="2" s="1"/>
  <c r="AL37" i="2" s="1"/>
  <c r="Y36" i="2" l="1"/>
  <c r="P52" i="2"/>
  <c r="P69" i="2" s="1"/>
  <c r="P372" i="2" s="1"/>
  <c r="AA36" i="2" l="1"/>
  <c r="Y52" i="2"/>
  <c r="Y69" i="2" l="1"/>
  <c r="G9" i="3"/>
  <c r="AL36" i="2"/>
  <c r="AL52" i="2" s="1"/>
  <c r="AA52" i="2"/>
  <c r="AA69" i="2" s="1"/>
  <c r="S9" i="3" l="1"/>
  <c r="S11" i="3" s="1"/>
  <c r="AL69" i="2"/>
  <c r="G11" i="3"/>
  <c r="I9" i="3"/>
  <c r="I11" i="3" l="1"/>
  <c r="T9" i="3"/>
  <c r="T11" i="3" s="1"/>
  <c r="K46" i="3"/>
  <c r="C5" i="18"/>
  <c r="AM69" i="2"/>
  <c r="F5" i="18" l="1"/>
  <c r="M156" i="2" l="1"/>
  <c r="O158" i="2"/>
  <c r="O156" i="2" l="1"/>
  <c r="O165" i="2" s="1"/>
  <c r="O181" i="2" s="1"/>
  <c r="Y156" i="2"/>
  <c r="M165" i="2"/>
  <c r="M181" i="2" s="1"/>
  <c r="AA156" i="2" l="1"/>
  <c r="Y165" i="2"/>
  <c r="G17" i="3" l="1"/>
  <c r="Y181" i="2"/>
  <c r="AL156" i="2"/>
  <c r="AL165" i="2" s="1"/>
  <c r="AA165" i="2"/>
  <c r="AA181" i="2" s="1"/>
  <c r="S17" i="3" l="1"/>
  <c r="S19" i="3" s="1"/>
  <c r="AL181" i="2"/>
  <c r="I17" i="3"/>
  <c r="G19" i="3"/>
  <c r="T17" i="3" l="1"/>
  <c r="T19" i="3" s="1"/>
  <c r="I19" i="3"/>
  <c r="K47" i="3"/>
  <c r="C7" i="18"/>
  <c r="F7" i="18" s="1"/>
  <c r="AM181" i="2"/>
  <c r="O227" i="2" l="1"/>
  <c r="M224" i="2"/>
  <c r="M232" i="2" s="1"/>
  <c r="M252" i="2" s="1"/>
  <c r="M372" i="2" s="1"/>
  <c r="O225" i="2"/>
  <c r="O224" i="2" l="1"/>
  <c r="O232" i="2" s="1"/>
  <c r="O252" i="2" s="1"/>
  <c r="O372" i="2" s="1"/>
  <c r="Y224" i="2"/>
  <c r="AA224" i="2" l="1"/>
  <c r="Y232" i="2"/>
  <c r="G25" i="3" l="1"/>
  <c r="Y252" i="2"/>
  <c r="Y372" i="2" s="1"/>
  <c r="AL224" i="2"/>
  <c r="AL232" i="2" s="1"/>
  <c r="AA232" i="2"/>
  <c r="AA252" i="2" s="1"/>
  <c r="AA372" i="2" s="1"/>
  <c r="S25" i="3" l="1"/>
  <c r="S27" i="3" s="1"/>
  <c r="AL252" i="2"/>
  <c r="I25" i="3"/>
  <c r="G27" i="3"/>
  <c r="S38" i="3" l="1"/>
  <c r="H50" i="3" s="1"/>
  <c r="C9" i="18"/>
  <c r="F9" i="18" s="1"/>
  <c r="K48" i="3"/>
  <c r="G38" i="3"/>
  <c r="H59" i="3" s="1"/>
  <c r="T25" i="3"/>
  <c r="T27" i="3" s="1"/>
  <c r="T38" i="3" s="1"/>
  <c r="I27" i="3"/>
  <c r="I38" i="3" s="1"/>
  <c r="AM252" i="2"/>
  <c r="AL372" i="2"/>
  <c r="H61" i="3" l="1"/>
  <c r="I60" i="3" s="1"/>
  <c r="H46" i="3"/>
  <c r="F13" i="18"/>
  <c r="F14" i="18" s="1"/>
  <c r="C13" i="18"/>
  <c r="C14" i="18" s="1"/>
  <c r="M47" i="3" l="1"/>
  <c r="M49" i="3"/>
  <c r="M46" i="3"/>
  <c r="H54" i="3"/>
  <c r="I53" i="3"/>
  <c r="M48" i="3"/>
  <c r="I59" i="3"/>
</calcChain>
</file>

<file path=xl/sharedStrings.xml><?xml version="1.0" encoding="utf-8"?>
<sst xmlns="http://schemas.openxmlformats.org/spreadsheetml/2006/main" count="1955" uniqueCount="1139">
  <si>
    <t>Nr.</t>
  </si>
  <si>
    <t xml:space="preserve">Referenca e Rezultatit me produktet e programit buxhetor                       </t>
  </si>
  <si>
    <t xml:space="preserve">Afati i zbatimit </t>
  </si>
  <si>
    <t>2.1.1</t>
  </si>
  <si>
    <t>2.1.2</t>
  </si>
  <si>
    <t>2.1.3</t>
  </si>
  <si>
    <t>2.1.4</t>
  </si>
  <si>
    <t>2.2.2</t>
  </si>
  <si>
    <t>2.2.1</t>
  </si>
  <si>
    <t>2.2.3</t>
  </si>
  <si>
    <t>2.2.4</t>
  </si>
  <si>
    <t>3.1.1</t>
  </si>
  <si>
    <t>3.1.2</t>
  </si>
  <si>
    <t>3.2.1</t>
  </si>
  <si>
    <t>3.2.2</t>
  </si>
  <si>
    <t>3.2.3</t>
  </si>
  <si>
    <t>3.3.1</t>
  </si>
  <si>
    <t>3.3.2</t>
  </si>
  <si>
    <t>3.3.3</t>
  </si>
  <si>
    <t>4.1.1</t>
  </si>
  <si>
    <t>4.2.2</t>
  </si>
  <si>
    <t>4.1.2</t>
  </si>
  <si>
    <t>4.2.3</t>
  </si>
  <si>
    <t>4.2.1</t>
  </si>
  <si>
    <t xml:space="preserve">Institucionet përgjegjëse </t>
  </si>
  <si>
    <t>Kosto Objektivi specifik 2.1</t>
  </si>
  <si>
    <t>Kosto Objektivi specifik 2.2</t>
  </si>
  <si>
    <t>Nuk ka informacion</t>
  </si>
  <si>
    <t>Kosto Objektivi specifik 3.1</t>
  </si>
  <si>
    <t>Kosto Objektivi specifik 3.2</t>
  </si>
  <si>
    <t>Kosto Objektivi specifik 3.3</t>
  </si>
  <si>
    <t>!!!</t>
  </si>
  <si>
    <t>4.1.3</t>
  </si>
  <si>
    <t>4.1.4</t>
  </si>
  <si>
    <t>Kosto Objektivi specifik 4.1</t>
  </si>
  <si>
    <t>Kosto Objektivi specifik 4.2</t>
  </si>
  <si>
    <t>Korente</t>
  </si>
  <si>
    <t>Kapitale</t>
  </si>
  <si>
    <t>Total BSH</t>
  </si>
  <si>
    <t>Total FH</t>
  </si>
  <si>
    <t>Qëllimi i Politikës I:  
Përmirësimi i Cilësisë Saktësisë dhe Konsistencës së të Dhënave të Sektorit të furnizimit me ujë dhe kanalizime</t>
  </si>
  <si>
    <t>Total Kosto</t>
  </si>
  <si>
    <t xml:space="preserve">Kosto Korente </t>
  </si>
  <si>
    <t>Kosto kapitale</t>
  </si>
  <si>
    <t>Total kosto</t>
  </si>
  <si>
    <t>Hendeku financiar
2023-2030
(në Lekë)</t>
  </si>
  <si>
    <t>Burimi i mbulimit deri ne 2022</t>
  </si>
  <si>
    <t>Qëllimi i Politikës I</t>
  </si>
  <si>
    <t>Qëllimi i Politikës II</t>
  </si>
  <si>
    <t>Qëllimi i Politikës III</t>
  </si>
  <si>
    <t>Qëllimi i Politikës IV</t>
  </si>
  <si>
    <t>Kosto Korente</t>
  </si>
  <si>
    <t>Kosto Kapitale</t>
  </si>
  <si>
    <t>TOTALI [Leke]</t>
  </si>
  <si>
    <t>TOTALI [Euro]</t>
  </si>
  <si>
    <t>Titulli</t>
  </si>
  <si>
    <t>Programi buxhetor</t>
  </si>
  <si>
    <t xml:space="preserve">Emri i BP/dhe kodi  </t>
  </si>
  <si>
    <t>Institucioni përgjegjës</t>
  </si>
  <si>
    <t>Institucionet kontribuese</t>
  </si>
  <si>
    <t xml:space="preserve">Afati i Zbatimit </t>
  </si>
  <si>
    <t>Afati Fillimit</t>
  </si>
  <si>
    <t xml:space="preserve"> Kosto Total</t>
  </si>
  <si>
    <t>Kostot treguese/2022</t>
  </si>
  <si>
    <t>Kostot treguese/2023</t>
  </si>
  <si>
    <t>Kostot treguese/2024</t>
  </si>
  <si>
    <t>Kostot treguese/2025</t>
  </si>
  <si>
    <t>Kostot treguese totale</t>
  </si>
  <si>
    <t>Burimi I financimit</t>
  </si>
  <si>
    <t>Totali BSH</t>
  </si>
  <si>
    <t>Financim i Huaj  (në  lekë)</t>
  </si>
  <si>
    <t xml:space="preserve">Emri donatorit/Titullin e projektit </t>
  </si>
  <si>
    <t>Total Financim i Huaj</t>
  </si>
  <si>
    <t>Burimi i Financimit</t>
  </si>
  <si>
    <t xml:space="preserve">Hendeku financiar </t>
  </si>
  <si>
    <t xml:space="preserve"> Kosto Totale</t>
  </si>
  <si>
    <t>Buxheti 2024-2025 (në lekë)</t>
  </si>
  <si>
    <t>Masat</t>
  </si>
  <si>
    <t>2.1.5</t>
  </si>
  <si>
    <t>2.1.6</t>
  </si>
  <si>
    <t>2.1.7</t>
  </si>
  <si>
    <t>2.1.8</t>
  </si>
  <si>
    <t>2.1.9</t>
  </si>
  <si>
    <t>2.2.5</t>
  </si>
  <si>
    <t>2.2.6</t>
  </si>
  <si>
    <t>MD</t>
  </si>
  <si>
    <t>Objektivat Specifik</t>
  </si>
  <si>
    <t>Kostot treguese</t>
  </si>
  <si>
    <t>Kosto treguese Objektivi specifik 1.1</t>
  </si>
  <si>
    <t>Kosto treguese Objektivi specifik 1.2</t>
  </si>
  <si>
    <t>Institucionet përgjegjegjëse</t>
  </si>
  <si>
    <t>Kosto Indiktive Totale</t>
  </si>
  <si>
    <t>Institucioni kontribues</t>
  </si>
  <si>
    <t>Afati Mbarimit</t>
  </si>
  <si>
    <t>Hendeku Financiar</t>
  </si>
  <si>
    <t>Natyra/ Tipologjia e Kostove</t>
  </si>
  <si>
    <t>Qëllimi i Politikave</t>
  </si>
  <si>
    <t>Kostoja Totale</t>
  </si>
  <si>
    <t xml:space="preserve">Kosto për tu </t>
  </si>
  <si>
    <t>Planifikuar në</t>
  </si>
  <si>
    <t>Kostot e Planifikuara</t>
  </si>
  <si>
    <r>
      <t xml:space="preserve">Nevojat  (në </t>
    </r>
    <r>
      <rPr>
        <b/>
        <sz val="11"/>
        <color theme="1"/>
        <rFont val="Arial"/>
        <family val="2"/>
      </rPr>
      <t>Lek)</t>
    </r>
  </si>
  <si>
    <t>Kosto totale te PKV</t>
  </si>
  <si>
    <t>Institucionet përgjegjëse</t>
  </si>
  <si>
    <t>1.1.1</t>
  </si>
  <si>
    <t>1.1.2</t>
  </si>
  <si>
    <t>1.1.3</t>
  </si>
  <si>
    <t>1.1.4</t>
  </si>
  <si>
    <t>1.1.5</t>
  </si>
  <si>
    <t>1.1.6</t>
  </si>
  <si>
    <t>1.1.7</t>
  </si>
  <si>
    <t>1.1.8</t>
  </si>
  <si>
    <t>1.1.9</t>
  </si>
  <si>
    <t>03140 Policia e Shtetit</t>
  </si>
  <si>
    <t>2.1.10</t>
  </si>
  <si>
    <t>2.2.7</t>
  </si>
  <si>
    <t>2.2.8</t>
  </si>
  <si>
    <t>2.2.9</t>
  </si>
  <si>
    <r>
      <rPr>
        <b/>
        <sz val="12"/>
        <color indexed="10"/>
        <rFont val="Times New Roman"/>
        <family val="1"/>
      </rPr>
      <t xml:space="preserve">Kosto totale Qëllimi i Politikës III </t>
    </r>
    <r>
      <rPr>
        <sz val="12"/>
        <color theme="1"/>
        <rFont val="Times New Roman"/>
        <family val="1"/>
      </rPr>
      <t xml:space="preserve">
(objektiva specifike 3.1+3.2+3.3+3.4)</t>
    </r>
  </si>
  <si>
    <t>4.3.1</t>
  </si>
  <si>
    <t>4.3.2</t>
  </si>
  <si>
    <t>4.3.3</t>
  </si>
  <si>
    <t>4.3.4</t>
  </si>
  <si>
    <t>4.3.5</t>
  </si>
  <si>
    <t>4.3.6</t>
  </si>
  <si>
    <t>08330 Prodhime filmike ose veprimtari artistike mbarekombetare</t>
  </si>
  <si>
    <r>
      <t>Financim i Huaj/Burime t</t>
    </r>
    <r>
      <rPr>
        <b/>
        <sz val="12"/>
        <color rgb="FF000000"/>
        <rFont val="Calibri"/>
        <family val="2"/>
      </rPr>
      <t>ë</t>
    </r>
    <r>
      <rPr>
        <b/>
        <sz val="9"/>
        <color rgb="FF000000"/>
        <rFont val="Times New Roman"/>
        <family val="1"/>
      </rPr>
      <t xml:space="preserve"> tjera</t>
    </r>
    <r>
      <rPr>
        <b/>
        <sz val="12"/>
        <color rgb="FF000000"/>
        <rFont val="Times New Roman"/>
        <family val="1"/>
      </rPr>
      <t xml:space="preserve"> (në lekë)</t>
    </r>
  </si>
  <si>
    <t>03310 Buxheti Gjyqesor</t>
  </si>
  <si>
    <t>Qëllimi i Politikës 1. Parandalimi i veprave penale ndaj fëmijëve dhe të kryera prej tyre përmes edukimit, informimit dhe ndërgjegjësimit të shoqërisë dhe fëmijëve</t>
  </si>
  <si>
    <t>1.1.3 Programe informuese, e ndërgjegjësuese, që u mundësojnë fëmijëve të përfshirë në grupe të dhunshme ose të radikalizuara të braktisin dhunën duke propozuar të ashtuquajturat “strategjitë e daljes”.</t>
  </si>
  <si>
    <t>08610 Mbështetje për  Rininë dhe Fëmijët</t>
  </si>
  <si>
    <t>1.1.4 Promovimi dhe fuqizimi i programeve me një fokus të veçantë tek prezenca virtuale e fëmijëve/të rinjve online, krijimi i hapësirave të sigurta dhe mbrojtja ndaj bullizimit online.</t>
  </si>
  <si>
    <t>Zbatimi i programeve  informuese dhe ndërgjegjësuese me fokus  fëmijët që nuk ndjekin arsimin  dhe prindërit e tyre për të drejtat  e tyre, për  parandalimin e veprave penale ndaj fëmijëve dhe të kryera prej tyre dhe për shërbimet e drejtësisë miqësore për çdo fëmijë</t>
  </si>
  <si>
    <t>01110 Planifikimi, Menaxhimi dhe Administrimi (14)</t>
  </si>
  <si>
    <t>09120 Arsimi Baze (perfshire parashkollorin), 09230 Arsimi i Mesem (i pergjithshem)</t>
  </si>
  <si>
    <t>1.1.10</t>
  </si>
  <si>
    <t>1.2.1</t>
  </si>
  <si>
    <t>Kostot treguese/2026</t>
  </si>
  <si>
    <t>Buxheti 2025-2026 (në lekë)</t>
  </si>
  <si>
    <t>Financim i Huaj  (në  lekë)/ose jashte buxhetit</t>
  </si>
  <si>
    <t>Qëllimi i Politikës 2: Një kuadër ligjor, institucional dhe me profesionistë që mundësojnë një drejtësi miqësore për çdo fëmijë</t>
  </si>
  <si>
    <t>01110 Planifikimi, Menaxhimi dhe Administrimi (28)</t>
  </si>
  <si>
    <t>AMA</t>
  </si>
  <si>
    <t>01120 Veprimtaria Ligjvenese, AMA</t>
  </si>
  <si>
    <t>01110 Planifikimi, Menaxhimi dhe Administrimi (14), 01110 Planifikimi, Menaxhimi dhe Administrimi (29), 01110 Veprimtaria e KLP, 09820 Veprimtaria Arsimore</t>
  </si>
  <si>
    <t>03140 Policia e Shtetit, 01110 Planifikimi, Menaxhimi dhe Administrimi (28)</t>
  </si>
  <si>
    <t>2.2.4 Ngritja dhe funksionimi i seksioneve për të mitur në prokuroritë dhe në dhomat penale, civile të gjykatave sipas hartës gjyqësore, sipas një kalendari të ndërhyrjeve dhe lista e gjykatave pilot ku do të krijohen mjediset miqësore.</t>
  </si>
  <si>
    <t>01110 Planifikimi, Menaxhimi dhe Administrimi (29), 01110 Veprimtaria e KLP, 09820 Veprimtaria Arsimore</t>
  </si>
  <si>
    <t>2.2.5 Forcimi i kapaciteteve të mbrojtësve ligjore të zgjedhur ose të caktuar në teknikat e mbrojtjes miqësore të fëmijës dhe metodologjinë e komunikimit.</t>
  </si>
  <si>
    <t>DHKN</t>
  </si>
  <si>
    <t>UP</t>
  </si>
  <si>
    <t>2.2.7 Forcimi i kapaciteteve të punonjësve të Qendrës së Parandalimit të Krimeve të të Miturve dhe të Rinjve.</t>
  </si>
  <si>
    <t>10430 Perkujdesi Social</t>
  </si>
  <si>
    <t>2.3.1</t>
  </si>
  <si>
    <t>2.3.2</t>
  </si>
  <si>
    <t>Kosto Objektivi specifik 2.3</t>
  </si>
  <si>
    <t>01110 Planifikimi, Menaxhimi dhe Administrimi (14), 03310 Ndihma Juridike; 01320 Veprimtaria Statistikore</t>
  </si>
  <si>
    <t>03310 Ndihma Juridike</t>
  </si>
  <si>
    <t>DHKA</t>
  </si>
  <si>
    <t>3.2 Objektivi Specifik: Shërbime të drejtësisë miqësore për çdo fëmijë të ofruara në mjedise të aksesueshme për ta.</t>
  </si>
  <si>
    <t>DPPSH</t>
  </si>
  <si>
    <t>Kosto Objektivi specifik 4.4</t>
  </si>
  <si>
    <t>Kosto Objektivi specifik 4.3</t>
  </si>
  <si>
    <t>09820 Veprimtaria Arsimore, 01110 Planifikimi, Menaxhimi dhe Administrimi (14)</t>
  </si>
  <si>
    <t>PP</t>
  </si>
  <si>
    <t>4.4.1</t>
  </si>
  <si>
    <t>4.4.2</t>
  </si>
  <si>
    <t>4.4.3</t>
  </si>
  <si>
    <t>03440 Sistemi i Burgjeve</t>
  </si>
  <si>
    <t>DPB</t>
  </si>
  <si>
    <t>03440 Sistemi i Burgjeve, 10550 Tregu i Punes</t>
  </si>
  <si>
    <t>03490 Sherbimi i Proves, 01110 Planifikimi, Menaxhimi dhe Administrimi (14), 03440 Sistemi i Burgjeve</t>
  </si>
  <si>
    <t>DPB, QPKMR, SHP</t>
  </si>
  <si>
    <t>03490 Sherbimi i Proves, 10430 Perkujdesi Social</t>
  </si>
  <si>
    <t>03490 Sherbimi i Proves, 01110 Planifikimi, Menaxhimi dhe Administrimi (14)</t>
  </si>
  <si>
    <t>QPKMR</t>
  </si>
  <si>
    <t>4.4.3 Fuksionimi dhe përdorimi me eficencë i Sistemit të Integruar të të Dhënave të Drejtësisë Penale për të Miturit si burim statistikor që i vjen në ndihmë analizimit të problematikave të cilat lidhen me të drejtat e fëmijëve. (orientimit të përmirësimit të politikave për një drejtësi të drejtë dhe të shpejtë për çdo fëmijë në kontakt/konflikt me ligjin.)</t>
  </si>
  <si>
    <t>01110 Planifikimi, Menaxhimi dhe Administrimi (14), 01110 Planifikimi, Menaxhimi dhe Administrimi (28)</t>
  </si>
  <si>
    <t>QPKMR, PP</t>
  </si>
  <si>
    <t>Burimi i mbulimit deri ne 2024</t>
  </si>
  <si>
    <t>Hendeku financiar
2022-2026
(në Lekë)</t>
  </si>
  <si>
    <t>Kosto totale ne EUR
(kursi kembimit: 1 EUR = 118ALL)</t>
  </si>
  <si>
    <r>
      <rPr>
        <b/>
        <sz val="12"/>
        <color indexed="10"/>
        <rFont val="Times New Roman"/>
        <family val="1"/>
      </rPr>
      <t xml:space="preserve">Kosto totale Qëllimi i Politikës I </t>
    </r>
    <r>
      <rPr>
        <sz val="12"/>
        <color theme="1"/>
        <rFont val="Times New Roman"/>
        <family val="1"/>
      </rPr>
      <t xml:space="preserve">
(objektiva specifike 1.1+1.2)</t>
    </r>
  </si>
  <si>
    <r>
      <rPr>
        <b/>
        <sz val="12"/>
        <color indexed="10"/>
        <rFont val="Times New Roman"/>
        <family val="1"/>
      </rPr>
      <t xml:space="preserve">Kosto totale Qëllimi i Politikës II </t>
    </r>
    <r>
      <rPr>
        <sz val="12"/>
        <color theme="1"/>
        <rFont val="Times New Roman"/>
        <family val="1"/>
      </rPr>
      <t xml:space="preserve">
(objektiva specifike 2.1+2.2+2.3)</t>
    </r>
  </si>
  <si>
    <t>Kosto totale (QS1+QS2+QS3+QS4)</t>
  </si>
  <si>
    <t>2022-2026</t>
  </si>
  <si>
    <t>PBA 2022-2024</t>
  </si>
  <si>
    <t xml:space="preserve">Buxheti </t>
  </si>
  <si>
    <t xml:space="preserve"> Buxhetin 2025-2026</t>
  </si>
  <si>
    <t>MTBP 2022-2025</t>
  </si>
  <si>
    <t>Financim i Huaj /Burime te tjera</t>
  </si>
  <si>
    <t>Buxheti 2025-2026</t>
  </si>
  <si>
    <t>Hendek financiar 2022-2026</t>
  </si>
  <si>
    <t>1 euro 118 Leke</t>
  </si>
  <si>
    <t>Gjykatat</t>
  </si>
  <si>
    <t>Rrjeti i gjyqtarëve/ prokurorëve</t>
  </si>
  <si>
    <t>MD, KLP, KLGJ, PP</t>
  </si>
  <si>
    <t xml:space="preserve">
Prokuroritë e rretheve dhe të Apelit
</t>
  </si>
  <si>
    <t>Kuvendi i Shqipërisë, AMA</t>
  </si>
  <si>
    <t xml:space="preserve">MD, SHM, KLGJ, KLP, PP,
DHKA, DHKN, DPP, UP, UPS, SHP, DPB, ASHDMF, QPKMR  DPPSH, Akademia e Sigurisë, 
</t>
  </si>
  <si>
    <t xml:space="preserve">MD, SHM, KLGJ, KLP, PP,
DHKA, DHKN, DPP, UP, UPS, SHP, DPB, ASHDMF, QPKMR  DPPSH, Akademia e Sigurisë, Bashkitw 
</t>
  </si>
  <si>
    <t xml:space="preserve">
QPKMR
</t>
  </si>
  <si>
    <t>ASHMDF</t>
  </si>
  <si>
    <t xml:space="preserve">
Çdo institucion që punon me dhe për fëmijët, në fushën e drejtësisë për të mitur
</t>
  </si>
  <si>
    <t>MD/QPKMR/DNJF/INSTAT</t>
  </si>
  <si>
    <t>AKPA</t>
  </si>
  <si>
    <t>MD/QPKMR</t>
  </si>
  <si>
    <t>MAS, DPPSH, shkollat, oficerë të policimit në komunitet/OSHC/Partnerë vendas/ndërkombëtarë</t>
  </si>
  <si>
    <t>OSHC/Partnerë vendas/ndërkombëtarë</t>
  </si>
  <si>
    <t>Organizatat e medias, partnerë vendas/ndërkombëtarë</t>
  </si>
  <si>
    <t>4.3.7</t>
  </si>
  <si>
    <t>03490 Sherbimi i Proves, 03440 Sistemi i Burgjeve</t>
  </si>
  <si>
    <t>09120 Arsimi Baze (perfshire parashkollorin), 09230 Arsimi i Mesem (i pergjithshem), 03320 Shërbimi i Avokatisë</t>
  </si>
  <si>
    <t>08610 Mbështetje për  Rininë dhe Fëmijët, 09120 Arsimi Baze (perfshire parashkollorin), 09230 Arsimi i Mesem (i pergjithshem), 10430 Perkujdesi Social</t>
  </si>
  <si>
    <t>Buxheti i Bashkive</t>
  </si>
  <si>
    <t xml:space="preserve">01110 Planifikimi, Menaxhimi dhe Administrimi (14), 10430 Perkujdesi Social, 08610 Mbështetje për  Rininë dhe Fëmijët </t>
  </si>
  <si>
    <t>01110 (89) Komisioneri per te Drejten e Informimit dhe Mbrojtjen e te Dhenave Personale, 01110 Planifikimi, Menaxhimi dhe Administrimi (92), 03320 Avokati i Popullit</t>
  </si>
  <si>
    <t>1.2.2</t>
  </si>
  <si>
    <t>Kosto totale Qëllimi i Politikës I (objektiva specifike 1.1+1.2)</t>
  </si>
  <si>
    <t>II. Programi buxhetor që kontribuon për qëllimin e politikës: 09120 Arsimi Baze (perfshire parashkollorin), 09230 Arsimi i Mesem (i pergjithshem), 03320 Shërbimi i Avokatisë, 08610 Mbështetje për  Rininë dhe Fëmijët, 01110 Planifikimi, Menaxhimi dhe Administrimi (14), 10430 Perkujdesi Social, 08330 Prodhime filmike ose veprimtari artistike mbarekombetare</t>
  </si>
  <si>
    <t>Kosto totale Qëllimi i Politikës II (objektiva specifike 2.1+2.2+2.3)</t>
  </si>
  <si>
    <t>01110 Planifikimi, Menaxhimi dhe Administrimi (14), 01120 Veprimtaria Ligjvenese</t>
  </si>
  <si>
    <t>01110 Planifikimi, Menaxhimi dhe Administrimi (91), 03320 Sherbimi i avokatise</t>
  </si>
  <si>
    <t>II. Programi buxhetor që kontribuon për qëllimin e politikës: 01110 Planifikimi, Menaxhimi dhe Administrimi (14), 03310 Ndihma Juridike; 01320 Veprimtaria Statistikore, 01120 Veprimtaria Ligjvenese, 01110 Planifikimi, Menaxhimi dhe Administrimi (91), 03320 Sherbimi i avokatise, 01110 Planifikimi, Menaxhimi dhe Administrimi (28), 01110 Planifikimi, Menaxhimi dhe Administrimi (29), 01110 Veprimtaria e KLP (35), 01110 Planifikimi, Menaxhimi dhe Administrimi (KLGJ), 09820 Veprimtaria Arsimore, 03140 Policia e Shtetit, 10430 Perkujdesi Social</t>
  </si>
  <si>
    <t>01110 Veprimtaria e KLP (35), 01110 Planifikimi, Menaxhimi dhe Administrimi (KLGJ 29)</t>
  </si>
  <si>
    <t>Kosto totale Qëllimi i Politikës III (objektiva specifike 3.1+3.2+3.3)</t>
  </si>
  <si>
    <t>Prokuroritë/Gjykatat, OSHC, Partnerë vendas/ndërkombëtare</t>
  </si>
  <si>
    <t>OSHC, Partnerë vendas/ndërkombëtare</t>
  </si>
  <si>
    <t>gjykata/ prokuroritë</t>
  </si>
  <si>
    <t>Akademia e Sigurisë, OSHC, Partnerë vendas/ndërkombëtare</t>
  </si>
  <si>
    <t xml:space="preserve"> OSHC, Partnerë vendas/ndërkombëtare</t>
  </si>
  <si>
    <t>QPKMR,MSHMS,MAS,AKSH,AKEP,AMA,UP, UPS, NJMF</t>
  </si>
  <si>
    <t>MD,Kuvendi,KLGJ,KLP,SHM, AP,PP,AMA</t>
  </si>
  <si>
    <t>MD, SHM, KLGJ, KLP, PP,
DHKA, DHKN, DPP, UP, UPS, SHP, DPB, ASHDMF, QPKMR  DPPSH, Akademia e Sigurisë</t>
  </si>
  <si>
    <t>DAP,  ekspertë, Partnerë vendas/ndërkombëtare</t>
  </si>
  <si>
    <t>MD,DNJF,QNL,DHKA,OJF të liçensuara</t>
  </si>
  <si>
    <t>OSHC/ DHKN, UP, Partnerë Vendas, Ndërkombëtarë,DNJF, Gjykata, Prokurori</t>
  </si>
  <si>
    <t>DPPSH,KLGJ/Gjykatat/Partnerë vendas dhe Ndërkombëtarë,PP/Prokuroritë e rretheve</t>
  </si>
  <si>
    <t>KLP, OSHC, Partnerë Vendas/Ndërkombëtarë</t>
  </si>
  <si>
    <t>MD, PP, KLGJ dhe KLP,SHM/QPKMR</t>
  </si>
  <si>
    <t>Gjykata, Prokurori, SHP, DHKN, OSHC, Partnerë ndërkombëtarë</t>
  </si>
  <si>
    <t>Prokuroritë, DHKN, NJMF, SHP, DPB, ekspertë të pavarur</t>
  </si>
  <si>
    <t>DPPSH, DHKN,PP</t>
  </si>
  <si>
    <t>MD, AKPA,DAP, MFE, ekspertë të pavarur, partnerë ndërkombëtarë</t>
  </si>
  <si>
    <t>DPB/MFE, MD/QPKMR/ PPSHP, ASHDMF/SHSSH</t>
  </si>
  <si>
    <t>MD, QPKMR, PP</t>
  </si>
  <si>
    <t>MB, DPPSH, ekspertë/OSHC, Partnerë Ndërkombëtare, Institucionet përdoruese të sistemit sipas VKM 149 datë 20.03.2019, e ndryshuar</t>
  </si>
  <si>
    <t xml:space="preserve">01110 Planifikimi, Menaxhimi dhe Administrimi (28), 01110 Veprimtaria e KLP, </t>
  </si>
  <si>
    <t xml:space="preserve">01110 Planifikimi, Menaxhimi dhe Administrimi (14), 01110 Planifikimi, Menaxhimi dhe Administrimi (29), 01110 Veprimtaria e KLP, </t>
  </si>
  <si>
    <t>RTSH, DHKN</t>
  </si>
  <si>
    <t>08330 Prodhime filmike ose veprimtari artistike mbarekombetare/   DHKN</t>
  </si>
  <si>
    <t>MAS, QPKMR, MB, OSHC</t>
  </si>
  <si>
    <t xml:space="preserve">
Bashki,  NJMF
</t>
  </si>
  <si>
    <t>KDIMDHP, AP, KMD</t>
  </si>
  <si>
    <t>MD, Kuvendi</t>
  </si>
  <si>
    <t>AP, Komisioneri për Mbrojtjen nga Diskriminimi</t>
  </si>
  <si>
    <t>KLGJ, KLP, SHM</t>
  </si>
  <si>
    <t>Ekspertë, Partnerë vendas/ndërkombëtarë</t>
  </si>
  <si>
    <t>MD, QPKMR, DNJF, INSTAT</t>
  </si>
  <si>
    <t>DNJF, Gjykata, Prokurori</t>
  </si>
  <si>
    <t>OSHC, Partnerëë vendas/ndërkombëtarë</t>
  </si>
  <si>
    <t>MD, MFE</t>
  </si>
  <si>
    <t>Prokuroritë, Gjykatat</t>
  </si>
  <si>
    <t>PP, KLGJ, KLP</t>
  </si>
  <si>
    <t>Rrjeti i gjyqtarëve dhe prokurorëve, KLP, Ekspertë të pavaruar, OSHC, partnerë vendas/ndërkombëtarë.</t>
  </si>
  <si>
    <t>PP, KLGJ, MD</t>
  </si>
  <si>
    <t xml:space="preserve">SHM, QPKMR </t>
  </si>
  <si>
    <t>DHKN, Drejtoritë e Policisë në Qarqet e targetuara</t>
  </si>
  <si>
    <t>DPB, MFE</t>
  </si>
  <si>
    <t>SHP, IEVP për të mitur</t>
  </si>
  <si>
    <t>SHP, QPKMR, IEVP të Mitur</t>
  </si>
  <si>
    <t>SHP, ASHDMF/SHSSH</t>
  </si>
  <si>
    <t>Qëllimi i Politikës 1. Parandalimi i veprave penale ndaj fëmijëve dhe të kryera prej tyre përmes edukimit, informimit dhe ndërgjegjësimit të shoqërisë dhe fëmijëve.</t>
  </si>
  <si>
    <t>1.1.2 Monitorimi i zbatimit të programeve mësimore të përmirësuara në lidhje me të drejtat e fëmijëve me fokus: të drejtat e fëmijës, parandalimi i veprave penale ndaj fëmijëve dhe të kryera prej tyre dhe e drejta për të pasur në çdo kohë qasje tek shërbimet e drejtësisë miqësore për çdo fëmijë.</t>
  </si>
  <si>
    <t>1.1.5 Fuqizimi i sigurisë në shkolla.</t>
  </si>
  <si>
    <t>OSHC, Bashkitë e targetuara</t>
  </si>
  <si>
    <t>Ekspertë të pavarur/, OSHC, IAL,Prokuroritë, Gjykatat, NJMF, SHP, DPB, IEVP për të mitur, partnerë ndërkombëtarë</t>
  </si>
  <si>
    <t>PP, KLGJ, MD, DPB, Bashkitë</t>
  </si>
  <si>
    <t>1.1.7 Përmirësimi i instrumentave për dhënien e informacionit online me një gjuhë miqësore për çdo fëmijë nga të gjithë institucionet që ofrojnë shërbime për fëmijë, duke marrë në konsideratë veçanërisht nevojat e  fëmijëve me aftësi të kufizuar.</t>
  </si>
  <si>
    <t>1.1.8  Zhvillimi i programeve informuese dhe edukuese në mediat audiovizive  për fëmijët dhe me fëmijët  mbi të drejtat e tyre, parandalimin e veprave penale ndaj fëmijëve dhe të kryera  prej tyre si dhe për  shërbimet e drejtësisë miqësore për çdo fëmijë.</t>
  </si>
  <si>
    <t xml:space="preserve"> 1.1.9 Veprimtari informuese dhe ndërgjegjësuese të organizuara nga fëmijët (parlamenti Rinor, grupimet e tjera të fëmijëve) në lidhje me krijimin e një mjedisi frenues të konflikteve në shkolla, në komunitet si dhe të një mjedisi pranues për fëmijët në kontakt/konflikt me ligjin.</t>
  </si>
  <si>
    <t xml:space="preserve">
Parlamenti Rinor, MAS,/Arsimi parauniversitar
</t>
  </si>
  <si>
    <t>1.1.10 Fushata ndërgjegjësuese kombëtare për promovimin e të drejtave të fëmijëve me qëllim parandalimin e viktimizimit, mbrojtjen e të dhënave personale dhe diskriminimi i fëmijëve  në kontakt/konflikt me ligjin.</t>
  </si>
  <si>
    <t>Objektivi specifik 1.2: Fuqizimi i mekanizmave të drejtësisë restauruese dhe të ndërmjetësimit për parandalimin dhe zgjidhjen e konflikteve ku janë përfshirë fëmijë.</t>
  </si>
  <si>
    <t>1.2.1 Promovimi i programeve të drejtësisë restauruese dhe ndërmjetësimin në shkolla dhe në komunitet.</t>
  </si>
  <si>
    <t>1.2.2. Zbatimi i programeve të drejtësisë restauruese dhe ndërmjetësimin në shkolla dhe në komunitet.</t>
  </si>
  <si>
    <t xml:space="preserve">
MAS, ZVAP, Shkollat, OSHC/ Partnerë Vendas/Ndërkombëtarë
</t>
  </si>
  <si>
    <t>Qëllimi i Politikës 2: Një kuadër ligjor, institucional dhe me profesionistë që mundësojnë një drejtësi miqësore për çdo fëmijë.</t>
  </si>
  <si>
    <t>2.1 Objektivi Specifik: Kuadri ligjor dhe politikat institucionale garantojnë akses te një drejtësi miqësore për çdo fëmijë.</t>
  </si>
  <si>
    <t>2.1.1 Vlerësimi dhe përmirësimi i legjislacionit në fushën civile, familjare, administrative lidhur me garantimin e të drejtave të fëmijës në përputhje me standardet ndërkombëtare.</t>
  </si>
  <si>
    <t>KLGJ, KLP, DHKA, Kuvendi, DPP, gjyqtarët e seksioneve për të miturit, OSHC, partnerë vendas/ndërkombëtarë, ekspertë nga institucione akademike</t>
  </si>
  <si>
    <t>2.1.2 Përmirësimi i legjislacionit në fushën penale lidhur me të drejtat e fëmijës në përputhje me standardet ndëkombëtare dhe legjislacionin e BE-së.</t>
  </si>
  <si>
    <t>2.1.3  Krijimi i praktikave të mira për mbrojtjen e fëmijës dhe marrjen e masave të përkohshme të mbrojtjes së fëmijës në rastet e gjykimeve familjare, veçanërisht në rastet e kujdestarisë, detyrimi për ushqim, caktimit të përgjegjësisë prindërore, zgjidhjes së martesës të prindërve ose kur fëmija është viktimë e dhunës në familje ose formave të tjera të abuzimit.</t>
  </si>
  <si>
    <t xml:space="preserve"> DPP, NJMF, KLGJ, DHKA, OSHC, partnerë vendas/ndërkombëtarë, ekspertë</t>
  </si>
  <si>
    <t>2.1.4 Rekomandime miqësore për gjykatat nga Avokati i Popullit dhe Komisioneri për Mbrojtjen nga Diskriminimi në çështjet që janë në interes të fëmijës.</t>
  </si>
  <si>
    <t>2.1.5 Ngritja dhe funksionimi i rrjetit të gjyqtarëve dhe prokurorëve që punojnë në seksione/ çështjet për të mitur me qëllim shkëmbimin e përvojave pozitive dhe për të diskutuar problematikat e hasura në praktikë.</t>
  </si>
  <si>
    <t>2.1.6  Evidentimi dhe promovimi i praktikave më të mira të çështjeve gjyqësore për të miturit.</t>
  </si>
  <si>
    <t>2.1.7  Përditësimi i udhëzimeve të miratuara nga Prokurori i Përgjithshëm në lidhje me hetimin e çështjeve të të miturve  dhe trajtimin e fëmijëve viktima.</t>
  </si>
  <si>
    <t>2.1.8 Rishikimi i Kodit të Transmetimit për Mediat Audiovizive në lidhje me zgjerimin e programeve informuese dhe ndërgjegjësuese për të drejtat e fëmijës në kontakt/ konflikt me ligjin, parashikimin e parimeve dhe rregullave për parandalimin e shkeljes së të drejtave të çdo fëmije, përfshirë të drejtat e fëmijës në kontakt/ konflikt me ligjin.</t>
  </si>
  <si>
    <t>Këshilli i ankesave, ekspertë, OSHC, partnerë vendas/ndërkombëtarë</t>
  </si>
  <si>
    <t>2.1.9 Ndërmarrja e nismës ligjore për të adresuar parandalimin e cënimit të të drejtave të fëmijës në kontakt/konflikt me ligjin në median online.</t>
  </si>
  <si>
    <t>2.1.10 Hartimi i një udhëzuesi i cili përcakton qartësisht definicionin e interesit më të lartë të fëmijëve.</t>
  </si>
  <si>
    <t>Objektivi specifik 2.2: Koordinimi dhe bashkërendimi mes institucioneve me qëllim forcimin e kapaciteteve të profesionistëve që punojnë me dhe për fëmijët.</t>
  </si>
  <si>
    <t>2.2.1 Vlerësimi dhe përditësimi i programeve të formimit fillestar dhe formimit vazhdues nga secili institucion që punon me ose për fëmijët duke specifikuar trajnimet sipas fushave të përcaktuara në KDPM (neni 26 KDPM) dhe bërja transparente e tyre në faqen zyrtare të institucionit.</t>
  </si>
  <si>
    <t>2.2.2 Krijimi/përditësimi i regjistrave të profesionistëve të trajnuar/specializuar në të drejtat e fëmijës dhe sistemin e drejtësisë miqësore për fëmijët nga çdo organ që administron sistemin e drejtësisë ose e mbeshtet atë dhe profesionistëve në kontakt me fëmijën (në zbatim të nenit 32 pika të KDPM dhe neneve 25-31 të KDPM).</t>
  </si>
  <si>
    <t xml:space="preserve">  Partnerë vendas/ndërkombëtare</t>
  </si>
  <si>
    <t>DPPSH, PP</t>
  </si>
  <si>
    <t>OSHC, Eksprtë, Partnerë vendas/ndërkombëtare</t>
  </si>
  <si>
    <t>Bashkitë, UP, SHM.</t>
  </si>
  <si>
    <t>2.2.9 Publikimi në faqet zyrtare të institucioneve përkatëse të botimeve të përgatitura dhe shpërndarja tek profesionistët.</t>
  </si>
  <si>
    <t>Objektivi specifik 2.3: Forcimi i rolit koordinues të Ministrisë së Drejtësisë për çështjet që lidhen me fëmijët dhe mbledhja, përpunimi dhe publikimi i statistikave për çështjet civile, familjare, administrative dhe penale ku fëmijët janë pjesë ose vendimmarrja ndikon te fëmijët, bazuar në standardet ndërkombëtare të miratuara në fushë.</t>
  </si>
  <si>
    <t>2.3.1 Forcimi i rolit koordinues të stafit të Ministrisë së Drejtësisë që punon me çështje që lidhen me dhe për të miturit.</t>
  </si>
  <si>
    <t>Të gjithë institucionet që punojnë me dhe për fëmijët, Ekspertë, Partnerë vendas/ndërkombëtarë</t>
  </si>
  <si>
    <t>2.3.2 Përmirësimi i statistikave për çështjet civile, familjare, administrative dhe penale ku fëmijët janë pjesë ose vendimmarrja ndikon tek fëmijët.</t>
  </si>
  <si>
    <t>Qëllimi i Politikës  3. Garantimi i qasjes në çdo kohë në drejtësinë miqësore për çdo fëmijë.</t>
  </si>
  <si>
    <t>3.1 Objektivi Specifik: Qasje për çdo fëmijë në ndihmën juridike të ofruar nga profesionistë të trajnuar dhe informacioni me gjuhë miqësore për çdo fëmijë.</t>
  </si>
  <si>
    <t>MD, DNJF, QNL, OSHC të licensuara</t>
  </si>
  <si>
    <t>3.1.2 Përcaktimi në listën e avokatëve që ofrojnë ndihmë juridike dytësore, të avokatëve të specializuar në të drejtat e fëmijës dhe drejtësinë miqësore për fëmijët dhe bërja publike e listës në faqen zyrtare të Dhomës Kombëtare të Avokatisë dhe në prokurori dhe gjykata.</t>
  </si>
  <si>
    <t>3.2.1 Përmirësimi i shërbimeve për fëmijët në kontakt/konflikt me ligjin të ofruara në mjedise miqësore në komisiaritet e policisë.</t>
  </si>
  <si>
    <t>3.2.2 Përmirësimi i shërbimeve për fëmijët në kontakt/konflikt me ligjin të ofruara në mjedise miqësore në gjykatat e krijuara sipas hartës gjyqësore të miratuara.</t>
  </si>
  <si>
    <t>3.2.3 Përmirësimi i shërbimeve për fëmijët në kontakt/konflikt me ligjin të ofruara në mjedise miqësore në prokuroritë e krijuara  nga harta gjyqësore e  miratuar.</t>
  </si>
  <si>
    <t>3.3 Objektivi Specifik: Shërbime mbështetëse të standartizuara, të arritshme për çdo fëmijë.</t>
  </si>
  <si>
    <t xml:space="preserve">DHKA,  DNJF, UP, UPS, NJMF, IML
</t>
  </si>
  <si>
    <t>3.3.2 Krijimi i një grupi psikologësh dhe punonjësish social të specializuar si pjesë e strukturës së policisë, prokurorisë dhe gjykatës që asistojnë fëmijën në çdo proces ku fëmija merr pjesë.</t>
  </si>
  <si>
    <t xml:space="preserve"> KLGJ, KLP, PP, DPPSH, UP, UPS</t>
  </si>
  <si>
    <t>3.3.3 Hartimi i një programi për shpërblimin e dëmit shkaktuar fëmijës viktimë, nga autori i veprës penale ose shteti.</t>
  </si>
  <si>
    <t xml:space="preserve">Qëllimi i Politikës 4. Drejtësi penale që mundëson parandalimin e ripërfshirjes së fëmijës në kryerjen e veprave penale, rishoqërizimin dhe riintegrimin e fëmijëve në kontakt/konflikt me ligjin. </t>
  </si>
  <si>
    <t>Objektivi specifik 4.1: Zgjerimi i mundësive të mbikqyrjes së fëmijëve në konflikt me ligjin, përmes shmangies nga ndjekja penale/dënimi.</t>
  </si>
  <si>
    <t>4.1.2 Konsolidimi i praktikave të mira në lidhje me zbatimin e kërkesave të KDPM për hartimin e raportit të vlerësimit të rrethanave individuale, familjare, shëndetësore, sociale, etj të të miturit në konflikt me ligjin nga eksperti ose grupi ekspertëve ose Shërbimit i Provës (kërkesë e nenit neni 22&amp;3 të KDPM) ose Shërbimi i Provës (kërkesë e nenit 47 i KDPM).</t>
  </si>
  <si>
    <t>4.1.3 Vlerësimi një herë në vit i efektivitetit të zbatimit të standarteve të unifikuar, të hartimit të raportit dhe marrjes së mendimit të Njesisë për Mbrojtjen e Drejtave të Fëmijës në lidhje me përgatitjen e vlerësimit individual të fëmijës (Bazuar në nenin 47&amp;9 i KDPM).</t>
  </si>
  <si>
    <t>4.1.4 Forcimi i kapaciteteve të gjyqtarëve dhe prokurorëve në kuadër të zbatimit të masave alternative të mundshme për shmangien nga ndjekja penale dhe referimi në programet e drejtësisë restauruese dhe ndërmjetësimin.</t>
  </si>
  <si>
    <t>4.2 Objektivi Specifik: Programe të drejtësisë restauruese dhe të ndërmjetësimit  të mundësuara për fëmijën në konflikt me ligjin ose viktimë e krimit, në përputhje me interesin më të lartë të fëmijës.</t>
  </si>
  <si>
    <t>4.2.1 Krijimi dhe konsolidimi i strukturave përgjegjëse të dedikuara për fëmijët në polici, gjykata dhe prokurori që janë njohës të drejtësisë restauruese dhe ndërmjetësimit në qarqet të caktuara. (Tiranë, Durrës, Elbasan, Shkodër dhe Vlorë).</t>
  </si>
  <si>
    <t>4.2.2 Plotësimi i dhomave vendore të ndërmjetësuesve me ndërmjetësues të trajnuar/specializuar për shërbime miqësore për fëmijët.</t>
  </si>
  <si>
    <t>4.2.3 Nxitja, aplikimi dhe zbatimi i masave të tjera alternative të mundshme për shmangien nga ndjekja penale që burojnë nga neni 63 dhe 68 të KDPM.</t>
  </si>
  <si>
    <t>4.3 Objektivi Specifik: Struktura mbikëqyrëse që garantojnë trajtimin miqësor, rishoqërizimin, rehabilitimin e fëmijës në konflikt me ligjin.</t>
  </si>
  <si>
    <t>4.3.2 Fuqizimi i programeve të formimit profesional, edukuese, ripërtëritëse, rehabilituese dhe rintegruese për fëmijët në institucionin e ekzekutimit të dënimit me burgim në Kavajë.</t>
  </si>
  <si>
    <t>4.3.3 Fuqizimi i mekanizmit të sistemit të referimit për ri-integrim në shoqëri të të rinjve në konflikt me ligjin, në bashkëpunim me institucione shtetërore përgjegjëse për arsimin, formimin profesional e punësimin, shëndetësinë dhe përkrahjen sociale, bashkitë, shoqërinë civile, komunitetin e biznesit dhe familjen.</t>
  </si>
  <si>
    <t>4.3.5 Fuqizimi i bashkëpunimit mes Shërbimit të Provës, organeve të qeversisjes vendore në njësinë administrative, QPKMR, NJMF,  dhe IEVP për riintegrimin e te miturit.</t>
  </si>
  <si>
    <t>Fuqizimi i bashkëpunimit mes Shërbimit të Provës dhe IEVP për zbatimin e masave alternative të dënimit me burgim dhe hartimin e një raporti vlerësimi individual të të miturit.</t>
  </si>
  <si>
    <t>4.3.7 Vlerësimi periodik i recedivizmit tek fëmijët dhe të rinjtë (18-21 vjeç) dhe përgatitja e një raporti me masa konkrete për parandalimin e kriminalitetit dhe uljen e recidivizimit.</t>
  </si>
  <si>
    <t>4.4 Objektivi Specifik: Qendra e Parandalimit të Krimeve të të Miturve dhe të Rinjve ka kapacitetet e duhura në fushën e parandalimit të ripërfshirjes së të miturit në kryerjen e veprave  penale.</t>
  </si>
  <si>
    <t>4.4.1 Fuqizimi i kapaciteteve të QPKMR mes trajnimeve në lidhje me zbatimit e dy programeve:
a) mbështetja e të miturit pas lirimit me kusht; b) mbikëqyrja pas kryerjes së dënimit si dhe teknikat e komunikimit.</t>
  </si>
  <si>
    <t>4.4.2 Vlerësimi i nevojave për ndërhyrje në legjislacion dhe përcaktimi i rolit dhe përgjegjësive të QPKMR për çështje të përdorimit apo aksesimit të të dhënave në Sistemin e Integruar të të Dhënave të Drejtësisë Penale për të Mitur.</t>
  </si>
  <si>
    <t>01110 Veprimtaria e KLP (35), 01110 Planifikimi, Menaxhimi dhe Administrimi (KLGJ), 09820 Veprimtaria Arsimore</t>
  </si>
  <si>
    <t>DAP,  ekspertë, Partnerë vendas/ndërkombëtarë</t>
  </si>
  <si>
    <t>OSHC, DHKN, UP, Partnerë Vendas/Ndërkombëtarë</t>
  </si>
  <si>
    <t>OSHC, Partnerë vendas/ndërkombëtarë</t>
  </si>
  <si>
    <t>KLGJ, Gjykatat, Partnerë vendas/ndërkombëtarë</t>
  </si>
  <si>
    <t>PP/Prokuroritë e rretheve</t>
  </si>
  <si>
    <t>KLP, OSHC, Partnerë vendas/ndërkombëtarë</t>
  </si>
  <si>
    <t>Prokuroritë, Gjykatat, Drejtoritë e Policisë, Ekspertë të pavarur,/ Partnerë vendas/ndërkombëtarë</t>
  </si>
  <si>
    <t>MFE, Kuvendi Shqipërisë, Partnerë vendas/ndërkombëtarë, OSHC</t>
  </si>
  <si>
    <t xml:space="preserve">Gjykata, Prokurori, SHP, DHKN, OSHC, Partnerë ndërkombëtarë. </t>
  </si>
  <si>
    <t>Çdo institucion përgjegjës për integrimin e fëmijës në shoqëri</t>
  </si>
  <si>
    <t>DAP, MFE, ekspertë të pavarur, partnerë ndërkombëtarë</t>
  </si>
  <si>
    <t>Bashkitë, NJMF, Drejtoritë arsimore vendore, Drejtoritë Rajonale të Formimit profesional</t>
  </si>
  <si>
    <t>SHP, ekspertë, OSHC, partnerë ndërkombëtarë</t>
  </si>
  <si>
    <t>Institucionet që punojnë me qëllim rehabilitimin, riintegrimin e fëmijëve nëkonflikt me ligjin</t>
  </si>
  <si>
    <t>MB, DPPSH, ekspertë/, OSHC, Partnerë Ndërkombëtare, Institucionet përdoruese të sistemit sipas VKM 149 datë 20.03.2019, e ndryshuar.</t>
  </si>
  <si>
    <t xml:space="preserve"> DPP, NJMF, KLGJ, DHKA, OSHC, partnerë vendas/ ndërkombëtarë, ekspertë</t>
  </si>
  <si>
    <t>Objektivi specifik 1.1:  Informim/edukim/ndërgjegjësim në qarqet e targetuara për parandalimin e veprave penale ndaj fëmijëve dhe të kryera prej tyre dhe qasja në drejtësinë miqësore në çdo kohë për çdo fëmijë.</t>
  </si>
  <si>
    <t>MAS,AP,MSHFR,MSHMS,DPPSH, KMD,KDIMDHP</t>
  </si>
  <si>
    <t>Objektivi Specifik 2.1: Kuadri ligjor dhe politikat institucionale garantojnë akses te një drejtësi miqësore për çdo fëmijë.</t>
  </si>
  <si>
    <t>Objektivi Specifik 3.1: Qasje për çdo fëmijë në ndihmën juridike të ofruar nga profesionistë të trajnuar dhe informacioni me gjuhë miqësore për çdo fëmijë.</t>
  </si>
  <si>
    <t>Objektivi Specifik 3.2: Shërbime të drejtësisë miqësore për çdo fëmijë të ofruara në mjedise të aksesueshme për ta.</t>
  </si>
  <si>
    <t>MD, DHKA,DNJF,UP,UPS
NJMF/ IML,KLGJ/KLP/ PP/ DPPSH/UP/UPS</t>
  </si>
  <si>
    <t>Objektivi Specifik 3.3: Shërbime mbështetëse të standartizuara të arritshme për çdo fëmijë.</t>
  </si>
  <si>
    <t>MFE/ Kuvendi Shqipërisë/ Partnerë Vendas, Ndërkombëtarë, OSHC</t>
  </si>
  <si>
    <t>Qëllimi i Politikës 4. Drejtësi penale që mundëson parandalimin e ripërfshirjes së fëmijës në kryerjen e veprave penale, rishoqërizimin dhe riintegrimit e fëmijëve në kontakt/konflikt me ligjin.</t>
  </si>
  <si>
    <t>Objektivi Specifik 4.2: Programe të drejtësisë restauruese dhe të ndërmjetësimit  të mundësuara për fëmijën në konflikt me ligjin ose viktimë e krimit, në përputhje me interesin më të lartë të fëmijës.</t>
  </si>
  <si>
    <t>Objektivi Specifik 4.3: Struktura mbikëqyrëse që garantojnë trajtimin miqësor, rishoqërizimin, rehabilitimin e fëmijës në konflikt me ligjin.</t>
  </si>
  <si>
    <t>Objektivi Specifik 4.4: Qendra e Parandalimit të Krimeve të të Miturve dhe të Rinjve ka kapacitetet e duhura në fushën e parandalimit të ripërfshirjes së të miturit në kryerjen e veprave  penale.</t>
  </si>
  <si>
    <t>4.1.1 Përmirësimi i informimit me një gjuhë miqësore për  çdo fëmijë lidhur me të drejtat dhe detyrimet që burojnë nga zbatimi i alternativa e shmangies nga ndjekja penale/dënimi.</t>
  </si>
  <si>
    <t>MAS</t>
  </si>
  <si>
    <t>1.1.1.1</t>
  </si>
  <si>
    <t>1.1.1.2</t>
  </si>
  <si>
    <t>1.1.1.3</t>
  </si>
  <si>
    <t>1.1.1.4</t>
  </si>
  <si>
    <t>1.1.1.5</t>
  </si>
  <si>
    <t>03320 Shërbimi i Avokatisë</t>
  </si>
  <si>
    <t>1.1.2.1</t>
  </si>
  <si>
    <t>ZVAP</t>
  </si>
  <si>
    <t>1.1.2.2</t>
  </si>
  <si>
    <t xml:space="preserve">MAS,
OSHC, Partnerë, Organizimet e  fëmijëve
</t>
  </si>
  <si>
    <t>1.1.2.3</t>
  </si>
  <si>
    <t>9121 Arsimi Baze (perfshire parashkollorin), 09230 Arsimi i Mesem (i pergjithshem)</t>
  </si>
  <si>
    <t>1.1.3.1</t>
  </si>
  <si>
    <t>1.1.4.1</t>
  </si>
  <si>
    <t>1.1.4.2</t>
  </si>
  <si>
    <t>1.1.4.3</t>
  </si>
  <si>
    <t>1.1.4.4</t>
  </si>
  <si>
    <t>1.1.4.5</t>
  </si>
  <si>
    <t>KMD, AP</t>
  </si>
  <si>
    <t>OSHC, Partnerë vendas, partnerë ndërkombëtarë</t>
  </si>
  <si>
    <t xml:space="preserve">Komisioneri për të  Drejtën e Informimitdhe Mbrojtjen e të Dhënave Personale </t>
  </si>
  <si>
    <t>01110 (89) Komisioneri per te Drejten e Informimit dhe Mbrojtjen e te Dhenave Personale</t>
  </si>
  <si>
    <t>01110 Planifikimi, Menaxhimi dhe Administrimi (92), 03320 Avokati i Popullit</t>
  </si>
  <si>
    <t>1.1.10.1</t>
  </si>
  <si>
    <t>1.1.10.2</t>
  </si>
  <si>
    <t>1.1.10.3</t>
  </si>
  <si>
    <t>1.1.9.4 Identifikimi dhe promovimi i  rasteve të suksesit të nismave rinore dhe fëmijëve të integruar në shoqëri.</t>
  </si>
  <si>
    <t>1.1.9.1</t>
  </si>
  <si>
    <t>1.1.9.2</t>
  </si>
  <si>
    <t>1.1.9.3</t>
  </si>
  <si>
    <t>1.1.9.4</t>
  </si>
  <si>
    <t>Grupimet e tjera të fëmijëve,Partnerë vendas, partnerë ndërkombëtarë</t>
  </si>
  <si>
    <t>Parlamenti Rinor, MAS/Arsimi parauniversitar</t>
  </si>
  <si>
    <t>MAS/Arsimi parauniversitar/ ZVAP</t>
  </si>
  <si>
    <t>1.1.8.1</t>
  </si>
  <si>
    <t>1.1.8.2</t>
  </si>
  <si>
    <t xml:space="preserve">Radio-Televizioni Publik Shqiptar,AMA
</t>
  </si>
  <si>
    <t>RTSH</t>
  </si>
  <si>
    <t>AMA/Këshilli i Ankesave</t>
  </si>
  <si>
    <t xml:space="preserve">AMA/Këshilli i Ankesave,
Ofruesit e shërbimeve të medias audiovizive
</t>
  </si>
  <si>
    <t>RTSH, Ofruesit e shërbimeve të medias audiovizive</t>
  </si>
  <si>
    <t xml:space="preserve">AMA, Këshilli i Ankesave, Ofruesit e shërbimeve të medias audiovizive, RTSH
</t>
  </si>
  <si>
    <t>1.1.7.1</t>
  </si>
  <si>
    <t>1.1.7.2</t>
  </si>
  <si>
    <t>1.1.7.3</t>
  </si>
  <si>
    <t>01110 Planifikimi, Menaxhimi dhe Administrimi (14), 10430 Perkujdesi Social, 08610 Mbështetje për  Rininë dhe Fëmijët</t>
  </si>
  <si>
    <t>1.1.6.1</t>
  </si>
  <si>
    <t>1.1.6.2</t>
  </si>
  <si>
    <t>1.1.6.3</t>
  </si>
  <si>
    <t>1.1.6.4</t>
  </si>
  <si>
    <t>NJMF/Bashkitë</t>
  </si>
  <si>
    <t>NJMF</t>
  </si>
  <si>
    <t>Bashkitë</t>
  </si>
  <si>
    <t>DPPSH, OSHC,  shkollat, studentë pro bono të shkencave sociale dhe të ligjit</t>
  </si>
  <si>
    <t>1.1.5.2 Takime periodike ndërgjegjësuese të punonjësve të policimit në komunitet me nxënësit, me qëllim informimin e tyre për rreziqet e viktimizimit dhe përfshirjes/shtytjes së fëmijëve në veprimtari kriminale. (Jo më pak se dy takime në një vit shkollor)</t>
  </si>
  <si>
    <t>1.1.5.1</t>
  </si>
  <si>
    <t>1.1.5.2</t>
  </si>
  <si>
    <t xml:space="preserve"> MAS</t>
  </si>
  <si>
    <t>IV. Programi buxhetor që kontribuon për qëllimin e politikës: 01110 Planifikimi, Menaxhimi dhe Administrimi (28), 01110 Planifikimi, Menaxhimi dhe Administrimi (29), 01110 Planifikimi, Menaxhimi dhe Administrimi (14), 09820 Veprimtaria Arsimore</t>
  </si>
  <si>
    <t>1.2.1.1 Zhvillimi i aktiviteteve informuese, ndërgjegjësuese dhe promovuese me nxënësit dhe mësuesit për drejtësinë restauruese dhe ndërmjetësimin për zgjidhjen e konflikteve në shkolla.</t>
  </si>
  <si>
    <t>1.2.1.1</t>
  </si>
  <si>
    <t>1.2.1.2</t>
  </si>
  <si>
    <t>1.2.1.3</t>
  </si>
  <si>
    <t>1.2.1.4</t>
  </si>
  <si>
    <t xml:space="preserve">MAS/ZVAP/Shkollat,
OSHC, Partnerë vendas, partnerë
ndërkombëtarë 
</t>
  </si>
  <si>
    <t>1.2.1.2 Zhvillimi i aktiviteteve informuese dhe ndërgjegjësuese me fëmijë dhe prindër për drejtësinë restauruese dhe ndërmjetësimin e konflikteve në komunitet</t>
  </si>
  <si>
    <t>MAS, OSHC, Partnerëvendas,partnerë ndërkombëtarë</t>
  </si>
  <si>
    <t>Ekspertë</t>
  </si>
  <si>
    <t>MAS, OSHC, Partnerë vendas,partnerë ndërkombëtarë</t>
  </si>
  <si>
    <t>1.2.2.1</t>
  </si>
  <si>
    <t>1.2.2.2</t>
  </si>
  <si>
    <t>1.2.2.3</t>
  </si>
  <si>
    <t>1.2.2.4</t>
  </si>
  <si>
    <t>1.2.2.5</t>
  </si>
  <si>
    <t>1.2.2.6</t>
  </si>
  <si>
    <t>MAS/Shkollat, DPPSH/Oficerë të policimit në komunitet</t>
  </si>
  <si>
    <t xml:space="preserve">MAS, OSHC, Partnerë vendas,partnerë
ndërkombëtarë
</t>
  </si>
  <si>
    <t xml:space="preserve">MAS, DPPSH,
OSHC, Partnerë vendas,partnerë
ndërkombëtarë
</t>
  </si>
  <si>
    <t>MAS, DPPSH</t>
  </si>
  <si>
    <t>Kuvendi i Republikës së Shqipërisë</t>
  </si>
  <si>
    <t>2.1.1.1</t>
  </si>
  <si>
    <t>2.1.1.2</t>
  </si>
  <si>
    <t>2.1.1.3</t>
  </si>
  <si>
    <t>2.1.2.1</t>
  </si>
  <si>
    <t>2.1.2.2</t>
  </si>
  <si>
    <t>2.1.2.3</t>
  </si>
  <si>
    <t>2.1.2.4</t>
  </si>
  <si>
    <t>2.1.3.1</t>
  </si>
  <si>
    <t>2.1.3.2</t>
  </si>
  <si>
    <t>2.1.3.3</t>
  </si>
  <si>
    <t>2.1.3.4</t>
  </si>
  <si>
    <t>2.1.3.5</t>
  </si>
  <si>
    <t>QBZ, PP, SHM, QPKMR, DPB, SHP, DHKA, UP, UPS, NJMF</t>
  </si>
  <si>
    <t>OSHC, KLP, PP, Ekspertëvendas, ekspertë ndërkombëtarë</t>
  </si>
  <si>
    <t>DPP, KLGJ,DHKA, NJMF OSHC, Ekspertë, Partnerë vendas, partnerë ndërkombëtarë</t>
  </si>
  <si>
    <t>Ekspertë, Partnerë vendas, partnerë ndërkombëtarë</t>
  </si>
  <si>
    <t>01120 Veprimtaria Ligjvenese</t>
  </si>
  <si>
    <t>03350 Sherbimi i Permbarimit Gjyqesor</t>
  </si>
  <si>
    <t>2.1.4.1 Hartimi i rekomandimeve miqësore për gjykatat në çështjet me interes për fëmijët</t>
  </si>
  <si>
    <t>2.1.4.1</t>
  </si>
  <si>
    <t>2.1.4.2</t>
  </si>
  <si>
    <t>AP, KMD</t>
  </si>
  <si>
    <t>2.1.10.1 Hartimi i një udhëzuesi që përcakton qartësisht definicionin “interesi më i lartë i fëmijës”</t>
  </si>
  <si>
    <t>2.1.10.1</t>
  </si>
  <si>
    <t>Ekspertë, Partnerë vendas, partnerëndërkombëtarë</t>
  </si>
  <si>
    <t>2.1.9.2 Njohja e ligjit nga të gjithë ofruesit e mediave online dhe përdoruesit e tyre</t>
  </si>
  <si>
    <t>Kuvendi i Shqipërisë</t>
  </si>
  <si>
    <t>Organizatat e medias, Partnerë vendas, partnerëndërkombëtarë</t>
  </si>
  <si>
    <t>2.1.9.1 Hartimi dhe miratimi i përmirësimeve ligjore për parandalimin e cenimit e të drejtave të fëmijës në kontakt/ konflikt me ligjin në median online</t>
  </si>
  <si>
    <t>2.1.9.1</t>
  </si>
  <si>
    <t>2.1.9.2</t>
  </si>
  <si>
    <t>2.1.8.3 Informimi i operatorëve të shërbimeve të mediave audiovizive</t>
  </si>
  <si>
    <t>Këshilli i Ankesave</t>
  </si>
  <si>
    <t>Ekspertë, OSHC, Partnerë vendas, partnerë ndërkombëtarë</t>
  </si>
  <si>
    <t>2.1.8.2 Miratimi i rregullave në kodin e transmetimit</t>
  </si>
  <si>
    <t>2.1.8.1 Përditësimi i rregullave të pasqyrimit në media të fëmijëve në kontakt/konflikt me ligjin dhe mbrojtjes së të dhënave personale dhe të jetës private të tyre</t>
  </si>
  <si>
    <t>2.1.8.1</t>
  </si>
  <si>
    <t>2.1.8.2</t>
  </si>
  <si>
    <t>2.1.8.3</t>
  </si>
  <si>
    <t>2.1.7.2. Publikimi i udhëzimeve të përditësuara në faqet zyrtare të  PP  dhe Prokurorive të rretheve gjyqësore dhe të apelit</t>
  </si>
  <si>
    <t>pp</t>
  </si>
  <si>
    <t>Prokuroritë e rretheve gjyqësore dhe e Apelit</t>
  </si>
  <si>
    <t>2.1.7.1 Përditësimi i udhëzimeve të miratuara nga Prokurori i Përgjithshëm në lidhje me hetimin e çështjevee të miturve  dhe trajtimin e fëmijëve viktimave, bazuar në ndryshimet ligjore të miratuara</t>
  </si>
  <si>
    <t>2.1.7.1</t>
  </si>
  <si>
    <t>2.1.7.2</t>
  </si>
  <si>
    <t>2.1.6.4 Hartimi i dokumentit metodologjik lidhur me përdorimin e një gjuhe miqësore për fëmijët dhe të gjitha akteve/vendimeve që përdoren/merren në procedimet dhe proceset gjyqësore me pjesëmarrjen e fëmijës</t>
  </si>
  <si>
    <t>2.1.6.3 Publikimi i udhëzuesit në faqen online të KLGJ, KLP, SHM</t>
  </si>
  <si>
    <t>2.1.6.2 Dërgimi i udhëzuesit tek Shkolla e Magjistraturës për marrje në konsideratë për përfshirje në kurrikulat e trajnimeve të vazhdueshme për gjyqtarë dhe prokurorë</t>
  </si>
  <si>
    <t>2.1.6.1 Hartimi dhe miratimi i udhëzuesit të praktikave më të mira lidhur me drejtësinë miqësore për të miturit</t>
  </si>
  <si>
    <t>2.1.6.1</t>
  </si>
  <si>
    <t>2.1.6.2</t>
  </si>
  <si>
    <t>2.1.6.3</t>
  </si>
  <si>
    <t>2.1.6.4</t>
  </si>
  <si>
    <t>Gjykatat,Ekspertë, Partnerë vendas, partnerë ndërkombëtarë</t>
  </si>
  <si>
    <t>KLGJ</t>
  </si>
  <si>
    <t>01110 Planifikimi, Menaxhimi dhe Administrimi (KLGJ)</t>
  </si>
  <si>
    <t>01110 Veprimtaria e KLP (35), 01110 Planifikimi, Menaxhimi dhe Administrimi (KLGJ)</t>
  </si>
  <si>
    <t>SHM</t>
  </si>
  <si>
    <t>09820 Veprimtaria Arsimore</t>
  </si>
  <si>
    <t>2.1.5.3 Adresimi i rekomandimeve për përmirësime të praktikave të drejtësisë miqësore për fëmijët</t>
  </si>
  <si>
    <t>2.1.5.2 Hartimi i kalendarit të takimeve të rrjetit të prokurorëve/gjyqtarëve që punojnë në seksionet për të mitur dhe temave për diskutim</t>
  </si>
  <si>
    <t>2.1.5.1 Hartimi dhe aprovimi i rregullores së brendshme për funksionimin e rrjetit të gjyqtarëve/prokurorëveqë punojnë në seksionet për të mitur</t>
  </si>
  <si>
    <t>2.1.5.1</t>
  </si>
  <si>
    <t>2.1.5.2</t>
  </si>
  <si>
    <t>2.1.5.3</t>
  </si>
  <si>
    <t>2.1.1.4</t>
  </si>
  <si>
    <t>2.1.1.5</t>
  </si>
  <si>
    <t>2.1.1.6</t>
  </si>
  <si>
    <t>2.2.1.1 Evidentimi i programeve të formimit fillestar dhe vazhdues që adresojnë çështjet e drejtësisë për të mitur</t>
  </si>
  <si>
    <t>SHM, KLGJ, KLP, DHKA, DHKN,UP, UPS, Policia e Shtetit, Akademia e Sigurisë, OSHC, Organizata Nderkombëtare</t>
  </si>
  <si>
    <t>2.2.1.2 Rishikimi i programit fillestar dhe vazhdues nga çdo institucion që punon me dhe për fëmijët me qëllim përditësimin e programeve sipas problemeve të evidentuara</t>
  </si>
  <si>
    <t>SHM, KLGJ, KLP, PP, DHKA, DHKN, DPP, UP, UPS, DPPSH, Akademia e Sigurisë, OSHC, Partnerë vendas</t>
  </si>
  <si>
    <t>2.2.1.3 Takime periodike të institucioneve dhe partnerëve vendas dhe ndërkombëtarë trajnuese në fushën për drejtësisë për fëmijët dhe shërbimeve për fëmijët në kontakt/konflikt me ligjin (çdo gjashtë muaj).</t>
  </si>
  <si>
    <t>2.2.1.4 Hartimi i një formati të unifikuar të të dhënave (“kush bën çfarë”) për programet e trajnimeve të planifikuara dhe/ose të zhvilluara nga të gjitha institucionet trajnuese në bashkëpunim ose jo me partnerë vendas dhe ndërkombëtarë që kontribuojnë në sistemin e drejtësisë për të mitur me qëllim shmangien e mbivendosjeve, moskoordinimin e veprimtarive dhe mundësinë e krijimit të sinergjive</t>
  </si>
  <si>
    <t>2.2.1.5 Takime periodike, të paktën çdo 6 muaj i institucioneve dhe partnerëve vendas dhe ndërkombëtarë që punojnë me dhe për fëmijët</t>
  </si>
  <si>
    <t>Institucione që punojnë me ose për fëmijën</t>
  </si>
  <si>
    <t>Çdo institucion që punon me ose për fëmijët</t>
  </si>
  <si>
    <t>2.2.2.1 Hartimi i një modeli të unifikuar të të dhënave të profesionistëve të trajnuar/specializuar në bashkëpunim me institucionet përgjegjëse</t>
  </si>
  <si>
    <t>2.2.2.1</t>
  </si>
  <si>
    <t>2.2.2.2</t>
  </si>
  <si>
    <t>2.2.2.3</t>
  </si>
  <si>
    <t>2.2.2.4</t>
  </si>
  <si>
    <t>KLGJ, KLP, PP, SHM DHKA, DHKN, DPP, UP, UPS, DPPSH, Bashkitë,SHP, DPB, Akademia e Sigurisë,ASHDMF, Partnerë ndërkombëtarë</t>
  </si>
  <si>
    <t>2.2.2.2 Krijimi i regjistrave nga çdo institucion pëgjegjës bazuar në modelin e unifikuar me të dhëna të profesionistëve të trajnuar/specializuar</t>
  </si>
  <si>
    <t>KLGJ, KLP, PP, SHM, DHKA, DHKN, DPP, UP, UPS, DPPSH, Bashkitë, SHP, DPB, Akademia e Sigurisë, ASHDMF</t>
  </si>
  <si>
    <t>2.2.2.3 Përditësimi i Regjistrave nga çdo institucion</t>
  </si>
  <si>
    <t>2.2.2.4 Publikimi i regjistrave në faqet zyrtare të çdo institucioni që punojnë me dhe për fëmijët</t>
  </si>
  <si>
    <t>Akademia e Sigurisë, Partnerë ndërkombëtarë</t>
  </si>
  <si>
    <t>2.2.1.6 Publikimi i programeve trajnuese në faqet zyrtare të institucioneve që punojnë me ose për fëmijët bazuar në kërkesat e nenit 32/2 i KDPM</t>
  </si>
  <si>
    <t>2.2.3.1</t>
  </si>
  <si>
    <t>2.2.3.2</t>
  </si>
  <si>
    <t>2.2.3.3</t>
  </si>
  <si>
    <t>Akademia e Sigurisë, OSHC, Partnerë ndërkombëtarë</t>
  </si>
  <si>
    <t>2.2.3.3 Matja e kënaqësisë së fëmijëve në lidhje me nivelin e shërbimeve të ofruar nga punonjës të policisë përmes formularëve të vendosur në çdo mjedis për fëmijët në komisariate.</t>
  </si>
  <si>
    <t>2.2.4.1 Caktimi në seksionet e të miturve të prokurorëve dhe gjyqtarëve të specializuar në drejtësinë  për fëmijët</t>
  </si>
  <si>
    <t>2.2.4.1</t>
  </si>
  <si>
    <t>2.2.4.2</t>
  </si>
  <si>
    <t>2.2.4.3</t>
  </si>
  <si>
    <t>2.2.4.4</t>
  </si>
  <si>
    <t>01110 Planifikimi, Menaxhimi dhe Administrimi (29), 01110 Veprimtaria e KLP</t>
  </si>
  <si>
    <t>2.2.4.2 Trajnimi/specializimi i prokurorëve dhe gjyqtarëve në të drejtat e fëmijës në çështjet penale, civile, familjare dhe administrative ku fëmija merr pjesë ose vendimmarrja e tyre ndikon te fëmija</t>
  </si>
  <si>
    <t>2.2.4.3 Caktimi i një numri të mjaftueshëm gjyqtarësh të specializuar në të drejtat e fëmijës në çështjet civile, familjare dhe administrative ku fëmija merr pjesë ose vendimmarrja e tyre ndikon te fëmija</t>
  </si>
  <si>
    <t>01110 Veprimtaria e KLP</t>
  </si>
  <si>
    <t>01110 Planifikimi, Menaxhimi dhe Administrimi (29)</t>
  </si>
  <si>
    <t>2.2.5.1 Trajnimi i mbrojtësve ligjorë të zgjedhur ose të caktuar në teknikat e mbrojtjes miqësore të fëmijës dhe komunikimit</t>
  </si>
  <si>
    <t>2.2.5.1</t>
  </si>
  <si>
    <t>2.2.5.2</t>
  </si>
  <si>
    <t>2.2.5.3</t>
  </si>
  <si>
    <t>Ekspertë, Partnerëvendas, partnerëndërkombëtarë</t>
  </si>
  <si>
    <t>Ekspertë, Partnerëvendas, partnerë ndërkombëtarë, OSHC</t>
  </si>
  <si>
    <t>OSHC, Ekspertë, Partnerëvendas,partnerë ndërkombëtarë</t>
  </si>
  <si>
    <t>2.2.5.2 Ndërgjegjësimi i avokatëve dhe profesionistëve që mbështesin fëmijën në lidhje me masat alternative të shmangies, përparësitë, detyrimet dhe pasojat e mospërmbushjes së detyrimeve nga i mituri</t>
  </si>
  <si>
    <t>2.2.5.3 Matja e kënaqësisë së fëmijëve në lidhje me nivelin e shërbimeve të ofruar nga mbrojtësit ligjorë përmes formularëve të dedikuar</t>
  </si>
  <si>
    <t>2.2.6.1</t>
  </si>
  <si>
    <t>2.2.6.2</t>
  </si>
  <si>
    <t>2.2.6.3</t>
  </si>
  <si>
    <t>2.2.6.3 Matja e kënaqësisë së fëmijëve në lidhje me nivelin e shërbimeve të ofruara nga psikologët përmes formularëve të dedikuar</t>
  </si>
  <si>
    <t>Prokuroritë, Gjykatat, OSHC,  Partnerë vendas, partnerëndërkombëtarë</t>
  </si>
  <si>
    <t>2.2.7.1 Hartimi dhe miratimi i programeve të trajnimit/kurrikulave të trajnimit të punonjësve të Qendrës së Parandalimit të Krimeve të të Miturve dhe të Rinjve</t>
  </si>
  <si>
    <t>2.2.7.1</t>
  </si>
  <si>
    <t>2.2.7.2 Trajnimi i punonjësve të Qendrës së Parandalimit të Krimeve të të Miturve dhe të Rinjve</t>
  </si>
  <si>
    <t>OSHC, Partnerë vendas,partnerë ndërkombëtarë</t>
  </si>
  <si>
    <t>2.2.8.1 Vlerësimi i nevojave për trajnime në fushën e përgjegjësisë që burojnë nga KDPM dhe aktet nënligjore</t>
  </si>
  <si>
    <t>2.2.8.1</t>
  </si>
  <si>
    <t>2.2.8.2</t>
  </si>
  <si>
    <t>2.2.8.3</t>
  </si>
  <si>
    <t>2.2.8.4</t>
  </si>
  <si>
    <t>Bashkitë, UP, SHM</t>
  </si>
  <si>
    <t>2.2.8.2 Hartimi kalendarit të trajnimit të NJMF dhe GTN</t>
  </si>
  <si>
    <t>2.2.8.3 Hartimi dhe nënshkrimi i marrëveshjeve me SHM dhe Urdhrin e Psikologut me qëllim përfshirjen në trajnimet të grupit shumëdisiplinar</t>
  </si>
  <si>
    <t>2.2.8.4 Zhvillimi i trajnimeve të grupeve shumëdisiplinare në lidhje me drejtësinë miqësore për çdo fëmijë</t>
  </si>
  <si>
    <t>2.2.9.1 Publikimi në faqet zyrtare të institucioneve përkatëse të botimeve të përgatitura dhe shpërndarja tek profesionistët</t>
  </si>
  <si>
    <t>2.2.9.1</t>
  </si>
  <si>
    <t>Çdo institucion që punon me dhe për fëmijët, në fushën e drejtësisë për të mitur</t>
  </si>
  <si>
    <t>2.3.1.1 Caktimi jo më pak se 2 punonjës, pjesë e Drejtorisë që mbulon Strategjitë dhe Politikat në Fushën e Drejtësisë në MD, të cilët do të punojnë me kohë të plotë dhe të dedikuar me çështje që lidhen me fëmijëtdhe koordinimin institucional për zbatimin e Strategjisë për të Mitur 2022-2026</t>
  </si>
  <si>
    <t>DAP</t>
  </si>
  <si>
    <t xml:space="preserve">2.3.1.1 </t>
  </si>
  <si>
    <t>2.3.1.2</t>
  </si>
  <si>
    <t>2.3.1.3</t>
  </si>
  <si>
    <t>2.3.1.2 Trajnimi i stafit të dedikuar për çështje që lidhen me fëmijët</t>
  </si>
  <si>
    <t>2.3.1.3 Mentorimi i vazhdueshëm i punës së stafit të dedikuar për çështje që lidhen me fëmijëtsi dhe çështje që lidhen me koordinimin institucional për zbatimin e Strategjisë për të Mitur 2022-2026</t>
  </si>
  <si>
    <t>2.3.2.1 Gjenerimi i të dhënave përmes Sistemit të Integruar të të Dhënave të Drejtësisë Penale për të Mitur dhe publikimi i tyre përmes formateve të standardizuara në vjetarin statistikor, botim i Ministrisë së Drejtësisë</t>
  </si>
  <si>
    <t>2.3.2.1</t>
  </si>
  <si>
    <t>2.3.2.2</t>
  </si>
  <si>
    <t>2.3.2.3</t>
  </si>
  <si>
    <t>2.3.2.4</t>
  </si>
  <si>
    <t>2.3.2.5</t>
  </si>
  <si>
    <t>2.3.2.6</t>
  </si>
  <si>
    <t>2.3.2.7</t>
  </si>
  <si>
    <t>2.3.2.2 Unifikimi i instrumentave të mbledhjes së të dhënave përmes rishikimit të  rregullave dhe metodologjisë së mbledhjes, përpunimit dhe botimit të të dhënave statistikore për fëmijët të përfshirë në çështjet civile, familjare dhe administrative në një format miqësor për publikun dhe fëmijët</t>
  </si>
  <si>
    <t>Të gjithë institucionet që punojnë me dhe për fëmijët</t>
  </si>
  <si>
    <t>2.3.2.3 Publikimi i të dhënave statistikore nga INSTAT për fëmijët në kontakt/konflikt me ligjin</t>
  </si>
  <si>
    <t>INSTAT</t>
  </si>
  <si>
    <t>01320 Veprimtaria Statistikore</t>
  </si>
  <si>
    <t>MD/QKPMR</t>
  </si>
  <si>
    <t>QQPKMR</t>
  </si>
  <si>
    <t>2.3.2.4 Analizimi dhe përfshirja e të dhënave statistikore nga Sistemi i të Dhënave të Drejtësisë Penale për të Mitur në konflikt/kontakt me ligjin në botimet e faqes së MD</t>
  </si>
  <si>
    <t>2.3.2.5 Mbledhja dhe përpunimi i të dhënave statistikore për fëmijët që kanë  pasur akses në ndihmën juridike, psikologjike dhe shërbime të tjera sipas pozitës së tyre në proces.</t>
  </si>
  <si>
    <t>2.3.2.7 Mentorim i stafit të MD për mbledhjen dhe përpunimin e statistikave që lidhen me çështje të fëmijëve dhe për hartimin e raporteve vjetore zbatimit të Strategjisë për të Mitur 2022-2026</t>
  </si>
  <si>
    <t>DNJF</t>
  </si>
  <si>
    <t>Të gjithë institucionet që punojnë me dhe për fëmijët,  Ekspertë, Partnerë vendas, partnerë ndërkombëtare</t>
  </si>
  <si>
    <t>3.1.1.1 Organizimi i fushatave informuese dhe ndërgjegjësuese në terren në zona ku ka fëmijë më të riskuar për të qenë në kontakt/konflikt me ligjin</t>
  </si>
  <si>
    <t>3.1.1.1</t>
  </si>
  <si>
    <t>3.1.1.2</t>
  </si>
  <si>
    <t>3.1.1.3</t>
  </si>
  <si>
    <t>3.1.1.4</t>
  </si>
  <si>
    <t>3.1.1.5</t>
  </si>
  <si>
    <t>3.1.1.6</t>
  </si>
  <si>
    <t>3.1.1.7</t>
  </si>
  <si>
    <t>3.1.1.8</t>
  </si>
  <si>
    <t>3.1.1.9</t>
  </si>
  <si>
    <t>MD, OSHC, Partnerë vendas, partnerë ndërkombëtarë</t>
  </si>
  <si>
    <t>Klinikat e Ligjit (IAL)</t>
  </si>
  <si>
    <t>3.1.1.2 Organizimi i fushatave ndërgjegjësuese për informimimin e fëmijëve dhe prindërve për mundësitë e ofrimit të ndihmës juridike falas, me fokus grupet më të dobëta të fëmijëve</t>
  </si>
  <si>
    <t>3.1.1.4 Përgatitja me një gjuhë dhe format miqësor, botimi, publikimi dhe shpërndarja e kartës së të drejtave të fëmijës në kontakt/ konflikt me ligjin</t>
  </si>
  <si>
    <t>3.1.1.5 Përgatitja e informacioneve me një gjuhë miqësore për fëmijët në lidhje me procedurat dhe të drejtat e fëmijës në proceset para prokurorisë/ gjykatave</t>
  </si>
  <si>
    <t>3.1.1.6 Ekipe lëvizëse në terren për ofrimin e ndihmës juridike falas nga organizata të licensuara nga MD</t>
  </si>
  <si>
    <t>OJF</t>
  </si>
  <si>
    <t>3.1.1.7 Ofrimi i ndihmës juridike parësore nga studentë probono ku ka departamente ose fakultete drejtësie</t>
  </si>
  <si>
    <t>Klinikat e Ligjit(IAL)</t>
  </si>
  <si>
    <t>3.1.1.8 Informimi i fëmijëve në shkolla në lidhje me ekzistencën dhe shërbimin që ofron linja 08001010 (Linja e gjelbër)/ platfroma “Juristi online”.</t>
  </si>
  <si>
    <t>3.1.1.9 Ofrimi i ndihmës juridike parësore përmes linjës së dedikuar 08001010 (Linja e gjelbër)/ “Juristi online”.</t>
  </si>
  <si>
    <t>3.1.2.1 Hartimi dhe përditësimi i listës së avokatëve që ofrojnë ndihmë juridike dytësore për fëmijët</t>
  </si>
  <si>
    <t>3.1.2.1</t>
  </si>
  <si>
    <t>3.1.2.2</t>
  </si>
  <si>
    <t>3.1.2.2 Publikimi i listës së avokatëve që ofrojnë ndihmë juridike dytësore për fëmijët në faqet zyrtare të DHKA, prokurori, gjykata.</t>
  </si>
  <si>
    <t>DNJF, Gjykatat,  Prokuroritë</t>
  </si>
  <si>
    <t>3.2.1.1 Vlerësimi i cilësisë së shërbimeve për fëmijët në komisariatet e policisë</t>
  </si>
  <si>
    <t>3.2.1.1</t>
  </si>
  <si>
    <t>OSHC,Partnerë vendas,partnerëndërkombëtarë</t>
  </si>
  <si>
    <t>3.2.1.2 Mirëfunksionimi, mirëmbajtja e ambienteve të intervistimit dhe përdorimi i tyre për intervistimin  bazuar në gjetjet e raportit të vlerësimit.</t>
  </si>
  <si>
    <t>3.2.1.2</t>
  </si>
  <si>
    <t>3.2.1.3</t>
  </si>
  <si>
    <t>3.2.1.4</t>
  </si>
  <si>
    <t>3.2.1.5</t>
  </si>
  <si>
    <t>3.2.1.3 Përdorimi i manualeve të intervistimit dhe i teknikës së të intervistuarit të fëmijës në polici dhe mirëmbajtja e tyre.</t>
  </si>
  <si>
    <t>Partnerë ndërkombëtarë</t>
  </si>
  <si>
    <t>3.2.1.5 Krijimi i infrastrukturës që mundëson aksesueshmërinë fizike në komisariatet e policisë, për personat me aftësi të kufizuar</t>
  </si>
  <si>
    <t>3.2.1.4 Investimi në teknologjinë audio-video për të shmangur kontaktet dhe ballafaqimin e fëmijës me autorin e veprës penale, kur kjo çmohet në interes të fëmijës bazuar në gjetjet e vlerësimit</t>
  </si>
  <si>
    <t>3.2.2.1 Përcaktimi i standardeve të mjediseve miqësore dhe të përshtatshme për fëmijët në gjykata, përfshirë përsonat me aftësi të kufizuar</t>
  </si>
  <si>
    <t>3.2.2.1</t>
  </si>
  <si>
    <t>Gjykatat, Partnerë ndërkombëtarë</t>
  </si>
  <si>
    <t>KLGJ, Gjykatat</t>
  </si>
  <si>
    <t>3.2.2.2</t>
  </si>
  <si>
    <t>3.2.2.3</t>
  </si>
  <si>
    <t>3.2.2.4</t>
  </si>
  <si>
    <t>3.2.2.5</t>
  </si>
  <si>
    <t>3.2.2.6</t>
  </si>
  <si>
    <t>3.2.2.2 Vlerësimi i cilësisë së shërbimeve për fëmijët të ofruara në gjykata</t>
  </si>
  <si>
    <t>3.2.2.3 Mirëfunksionimi, mirëmbajtja e ambienteve të intervistimit dhe përdorimi i tyre për intervistimin bazuar në gjetjet e raportit të vlerësimit</t>
  </si>
  <si>
    <t>3.2.2.4 Përdorimi i manualeve të intervistimit dhe i teknikës së të intervistuarit të fëmijës në gjykatë.</t>
  </si>
  <si>
    <t>3.2.2.5 Investimi në teknologjinë audio-video për të shmangur kontaktet dhe ballafaqimin e fëmijës me autorin e veprës penale, kur kjo çmohet në interest të fëmijës bazuar në gjetjet e vlerësimit</t>
  </si>
  <si>
    <t>3.2.2.6 Krijimi i infrastrukturës që mundëson aksesueshmërinë fizike në gjykata, për personat me aftësi të kufizuar</t>
  </si>
  <si>
    <t>OSHC, Partnerë ndërkombëtarë</t>
  </si>
  <si>
    <t>3.2.3.1 Përcaktimi i standardeve të mjediseve miqësore dhe të përshtatshme për fëmijët në prokurori, përfshirë personat me aftësi të kufizuar</t>
  </si>
  <si>
    <t>3.2.3.1</t>
  </si>
  <si>
    <t>3.2.3.2</t>
  </si>
  <si>
    <t>3.2.3.3</t>
  </si>
  <si>
    <t>3.2.3.4</t>
  </si>
  <si>
    <t>3.2.3.5</t>
  </si>
  <si>
    <t>PP/Prokuroritë</t>
  </si>
  <si>
    <t>3.2.3.2 Vlerësimi i cilësisë së shërbimeve për fëmijët të ofruara në mjediset miqësore në Prokurori</t>
  </si>
  <si>
    <t>3.2.3.3 Mirëfunksionimi, mirëmbajtja e ambienteve të intervistimit dhe përdorimi i tyre për intervistimin  bazuar në gjetjet e raportit të vlerësimit.</t>
  </si>
  <si>
    <t>3.2.3.4 Investimi në teknologjinë audio-video për të shmangur kontaktet dhe ballafaqimin e fëmijës me autorin e veprës penale, kur kjo çmohet në interes të fëmijës bazuar në gjetjet e vlerësimit</t>
  </si>
  <si>
    <t>3.2.3.5 Krijimi i infrastrukturës që mundëson aksesueshmërinë fizike në prokurori, për personat me aftësi të kufizuar</t>
  </si>
  <si>
    <t>KLP, PP, Prokuroritë</t>
  </si>
  <si>
    <t>3.3.1.1 Vlerësimi i nevojave për burimet njerëzore të nevojshme dhe rishikimi i organigramës së çdo institucioni qëpunon me dhe për fëmijët</t>
  </si>
  <si>
    <t>3.3.1.1</t>
  </si>
  <si>
    <t>3.3.1.2</t>
  </si>
  <si>
    <t>3.3.1.2 Rishikimi i buxhetit të çdo institucioni  në përputhje me nevojat e ofrimit të shërbimeve mbështetëse miqësore për fëmijët në kontakt/konflikt  me ligjin</t>
  </si>
  <si>
    <t>3.3.2.1 Monitorimi i shërbimeve të ofruara nga psikologë dhe punonjës socialë për fëmijët në kontakt/konflikt me ligjin nga hyrja në fuqi e KDPM</t>
  </si>
  <si>
    <t>3.3.2.1</t>
  </si>
  <si>
    <t>3.3.2.2</t>
  </si>
  <si>
    <t>3.3.2.3</t>
  </si>
  <si>
    <t>3.3.2.4</t>
  </si>
  <si>
    <t>3.3.2.5</t>
  </si>
  <si>
    <t>3.3.2.6</t>
  </si>
  <si>
    <t>3.3.2.2 Vlerësimi i kostove të ndihmës psikologjike të garantuar nga shteti për fëmijët në kontakt/konflikt me ligjin</t>
  </si>
  <si>
    <t>3.3.2.3 Hartimi i rekomandimeve për të vlerësuar mundësinëe atashimit të ndihmës psikologjike pranë institucioneve të drejtësisë penale për të mitur.</t>
  </si>
  <si>
    <t>3.3.2.4 Ngritja e një strukture të dedikuar pranë policisë, prokurorisë dhe gjykatave për ofrimin e shërbimeve psikologjike dhe trajnimi i tyre</t>
  </si>
  <si>
    <t>3.3.2.5 Lista e publikuare ekspertëve psikologë dhe punonjësve socialë të atashuar pranë policisë, prokurorisë gjykatave</t>
  </si>
  <si>
    <t>3.3.2.6Matja e kënaqësisë së fëmijëve në lidhje me nivelin e shërbimeve të ofruar nga psikologët dhe punojësit social përmes formularëve të dedikuar</t>
  </si>
  <si>
    <t>KLGJ, KLP, PP</t>
  </si>
  <si>
    <t>Prokuroritë, Policia, Gjykatat, OSHC, Partnerë ndërkombëtarë</t>
  </si>
  <si>
    <t>UP,UPS</t>
  </si>
  <si>
    <t>3.3.3.1 Analizë ligjore lidhur me çështjen e kompensimit të viktimave të krimit nga autori i veprës ose shteti bazuar në praktikat ndërkombëtare</t>
  </si>
  <si>
    <t>3.3.3.1</t>
  </si>
  <si>
    <t>3.3.3.2</t>
  </si>
  <si>
    <t>3.3.3.3</t>
  </si>
  <si>
    <t>3.3.3.4</t>
  </si>
  <si>
    <t>3.3.3.5</t>
  </si>
  <si>
    <t>3.3.3.2 Zhvillimi i tryezave me ekspertë dhe profesionistëve të fushës për zgjidhjet ligjore dhe praktikat më të mira ndërkombëtare</t>
  </si>
  <si>
    <t>3.3.3.3 Hartimi dhe miratimi i ndryshimeve ligjore të nevojshme</t>
  </si>
  <si>
    <t>3.4.3.4 Përgatitja e programit për kompesimin e viktimave të krimit nga autori i veprës ose shteti</t>
  </si>
  <si>
    <t>3.3.3.5 Monitorimi i zbatimit të ligjit për kompesimin e fëmijës viktimë e  krimit nga autori ose shteti</t>
  </si>
  <si>
    <t>MFE, Partnerë ndërkombëtarë</t>
  </si>
  <si>
    <t>MFE, Kuvendi i Republikës së Shqipërisë</t>
  </si>
  <si>
    <t>MFE, Partnerë vendas, partnerë ndërkombëtarë</t>
  </si>
  <si>
    <t>Partnerë vendas, partnerë ndërkombëtarë</t>
  </si>
  <si>
    <t>4.1.1.1 Përgatitja e informacioneve me gjuhë miqësore për çdo fëmijë, në lidhje me masën alternative të shmangies nga ndjekja penale/dënimi pasojat e mospërmbushjes së detyrimeve.</t>
  </si>
  <si>
    <t>4.1.1.1</t>
  </si>
  <si>
    <t>4.1.1.2</t>
  </si>
  <si>
    <t>4.1.1.3</t>
  </si>
  <si>
    <t>4.1.1.2 Përgatitja e fletëpalosjeve që përmbajnë informacione për përparësitë dhe detyrimet që burojnë nga zbatimi i masave alternative të  shmangies</t>
  </si>
  <si>
    <t>4.1.1.3 Promovimi i modeleve pozitive të zbatimit të masave alternative të   shmangies</t>
  </si>
  <si>
    <t>01110 Planifikimi, Menaxhimi dhe Administrimi (28), 01110 Veprimtaria e KLP (35), 01110 Planifikimi, Menaxhimi dhe Administrimi (KLGJ 29)</t>
  </si>
  <si>
    <t>4.1.2.1 Analizimi i praktikave të zbatimit të masës së shmangies nga prokurorët dhe gjyqtarët dhe paraqitja e gjetjeve dhe rekomandimeve   me qëllim përmirësimin e praktikës së zbatimit të ligjit nga miratimi i KDPM (viti 2018).</t>
  </si>
  <si>
    <t>4.1.2.1</t>
  </si>
  <si>
    <t>4.1.2.2</t>
  </si>
  <si>
    <t>4.1.2.3</t>
  </si>
  <si>
    <t>4.1.2.4</t>
  </si>
  <si>
    <t>4.1.2.2 Diskutimi i gjetjeve dhe rekomandimeve me rrjetin e prokurorëve dhe rrjetin e gjyqtarëve që punonjë më fëmijët dhe përfaqësuesit e institucioneve përkatëse</t>
  </si>
  <si>
    <t>4.1.2.3 Bazuar në gjetjet, në rast të nevoje për përmirësime ligjore, hartimi dhe miratimi i ndryshimeve ligjore të nevojshme.</t>
  </si>
  <si>
    <t>4.1.2.4 Monitorimi  dhe analizimi mbi baza vjetore të zbatimit të masave të shmangies nga ndjekja penale/dënimi.</t>
  </si>
  <si>
    <t>PP, KLGJ</t>
  </si>
  <si>
    <t>01110 Planifikimi, Menaxhimi dhe Administrimi (28), 01110 Veprimtaria e KLGJ,</t>
  </si>
  <si>
    <t>Ekspertë, OSHC, Partnerë ndërkombëtarë</t>
  </si>
  <si>
    <t>Rrjeti i prokurorëve/ gjyqtarëve që punojnë më të miturit, OSHC, Partnerë dhe institucionet që punojnë më fëmijët në konflikt me ligjin</t>
  </si>
  <si>
    <t>Ekspertë,PP,KLP, KLGJ, Rrjeti i prokurorëve/ gjyqtarëve</t>
  </si>
  <si>
    <t>Ekspertë,OSHC,Partnerë ndërkombëtarë</t>
  </si>
  <si>
    <t>4.1.3.1 Analiza e zbatimit të metodologjisë dhe rregullave standarde të unifikuara të hartimit të raportit dhe marrjes së mendimit të Njësisë për Mbrojtjen e Drejtave të Fëmijës në lidhje me përgatitjen e vlerësimit individual të fëmijës.</t>
  </si>
  <si>
    <t>4.1.3.1</t>
  </si>
  <si>
    <t>4.1.3.2</t>
  </si>
  <si>
    <t>4.1.3.3</t>
  </si>
  <si>
    <t>4.1.3.4</t>
  </si>
  <si>
    <t>4.1.3.2 Hartimi i raportit me gjetjet dhe rekomandimet për përmirësimin e praktikave.</t>
  </si>
  <si>
    <t>4.1.3.3 Diskutimi i gjetjeve të raporteve të vlerësimit më profesionistët</t>
  </si>
  <si>
    <t>4.1.3.4 Bërja publike e raportit në faqen zyrtare të web-it të institucioneve</t>
  </si>
  <si>
    <t>Ekspertë, OSHC, IAL</t>
  </si>
  <si>
    <t>Prokuroritë, Gjykatat, NJMF,  SHP,  IEVP për të mitur</t>
  </si>
  <si>
    <t>Prokuroritë, Gjykatat, NJMF, SHP, IEVP për të mitur</t>
  </si>
  <si>
    <t>Prokuroritë, Gjykatat, NJMF, SHP, IEVP për të mitur.</t>
  </si>
  <si>
    <t>4.1.4.1 Trajnimi dhe specializimi i gjyqtarëve dhe prokurorëve të caktuar sipas hartës së re gjyqësore  në kuadër të zbatimit të masave alternative të mundshme për shmangien nga ndjekja penale dhe referimi në programet e drejtësisë restauruese dhe ndërmjetësimin.</t>
  </si>
  <si>
    <t>4.1.4.1</t>
  </si>
  <si>
    <t>4.1.4.2 Vlerësimi i shkallës së ripërfshirjes në krim të fëmijëve ndaj të cilëve janë zbatuar më parë masa alternative e shmangies nga ndjekjen penale ose prodcedimi gjyqësor  me qëllim  njohjen e  faktorëve që kanë ndikuar në rifutjen e të miturit në krim dhe parandalimin e tyre</t>
  </si>
  <si>
    <t>Gjykatat, Prokuroritë, SHP, DHKN, OSHC, Partnerë ndërkombëtarë</t>
  </si>
  <si>
    <t>4.2.1.1 Evidentimi i punonjësve të policisë të trajnuar për çështjet të drejtësisë për fëmijët dhe njohës të drejtësisë restauruese dhe ndërmjetësimit.</t>
  </si>
  <si>
    <t>4.2.1.1</t>
  </si>
  <si>
    <t>4.2.1.2 Emërimi i punonjësve së policisë të dedikuar për fëmijët në kontakt/konflikt me ligjin në Drejtoritë e Policisë së qarqeve të targetuara</t>
  </si>
  <si>
    <t>4.2.1.2</t>
  </si>
  <si>
    <t>Drejtoritë e Policisë në qarqet e targetuara</t>
  </si>
  <si>
    <t>4.2.2.1 Evidentimi i nevojave sipas dhomave vendore të ndërmjetësimit</t>
  </si>
  <si>
    <t>4.2.2.1</t>
  </si>
  <si>
    <t>4.2.2.2</t>
  </si>
  <si>
    <t>4.2.2.2 Plotësimi  i  vendeve  vakante me ndërmjetësues të trajnuar/specializuar për të miturit autorë dhe viktima të krimit</t>
  </si>
  <si>
    <t>4.2.3.1 Zbatimi i ndërmjetësimit familjar dhe në grup si një masë alternative e mundshme për shmangien e ndjekjes penale.</t>
  </si>
  <si>
    <t>4.2.3.1</t>
  </si>
  <si>
    <t>4.2.3.2</t>
  </si>
  <si>
    <t>4.2.3.3</t>
  </si>
  <si>
    <t>4.2.3.4</t>
  </si>
  <si>
    <t>4.2.3.5</t>
  </si>
  <si>
    <t>4.2.3.2 Aplikimi i masave detyruese të fillimit/rifillimit të studimeve në një institucion arsimor ose të punës.</t>
  </si>
  <si>
    <t>4.2.3.3 Aplikimi i programeve të trajtimit prej varësisë nga droga dhe varësitë e tjera, kur kjo varësi ekziston</t>
  </si>
  <si>
    <t>4.2.3.4 Aplikimi i planit të këshillimit me fëmijën dhe familjen si një masë alternative e mundshme për shmangien nga ndjekja penale. (neni 65 i KDPM)</t>
  </si>
  <si>
    <t>4.2.3.5 Vlerësimi i pavarur i zbatimit të programeve të drejtësisë restauruese/ndërmjetësimin ndaj të miturve si masa alternative të shmangies dhe paraqitja e rekomandimeve përkatëse për përmirësimin e praktikës së zbatimit të tyre</t>
  </si>
  <si>
    <t>Ekspertë,SHP, DPB, DHKN</t>
  </si>
  <si>
    <t>PP, NJMF</t>
  </si>
  <si>
    <t>Prokuroritë, institucionet e trajtimit të varësisë nga droga</t>
  </si>
  <si>
    <t>Prokuroritë, DHKN</t>
  </si>
  <si>
    <t>4.3.1.2</t>
  </si>
  <si>
    <t>4.3.1.3</t>
  </si>
  <si>
    <t>4.3.2.1 Rishikimi i kritereve për  hapjen e kurseve të formimit profesional për fëmijët në konflikt me ligjin</t>
  </si>
  <si>
    <t>4.3.2.1</t>
  </si>
  <si>
    <t>4.3.2.2</t>
  </si>
  <si>
    <t>4.3.2.3</t>
  </si>
  <si>
    <t>4.3.2.4</t>
  </si>
  <si>
    <t>4.3.2.5</t>
  </si>
  <si>
    <t>4.3.2.6</t>
  </si>
  <si>
    <t>4.3.2.7</t>
  </si>
  <si>
    <t>4.3.2.2 Pasurimi i programeve të formimit profesional për fëmijët në konflikt me ligjin</t>
  </si>
  <si>
    <t>4.3.2.3 Rritja e numrit   të klasave të arsimit klasik dhe kurseve profesionale për fëmijët në konflikt me ligjin</t>
  </si>
  <si>
    <t>4.3.2.4 Miratimi i projekt manualit për detyrat e punonjësi të angazhuar në veprimtari e   rekreacionit të fëmijëve në konflikt me ligjin</t>
  </si>
  <si>
    <t>4.3.2.5 Promovimi dhe njohja e manualit te punonjësit e institucioneve që punojnë me fëmijët në konflikt me ligjin</t>
  </si>
  <si>
    <t>4.3.2.6 Trajnimi i skuadrave multi-disiplinare në institucion me qëllim zbatimin e metodologjisë së intervistimit, të vlerësimit të riskut dhe të nevojave, të hartimit të planit invidual të fëmijës dhe qasjes miqësore për rehabilitimin dhe riintegrimin e fëmijës</t>
  </si>
  <si>
    <t>4.3.2.7 Zhvillimi i veprimtarive të përbashkëta të teknikave të prindërimit pozitiv të fëmijëve me qëllim forcimin e rolit të tyre në rehabilitimin dhe riintegrimin e fëmijëve DPB, ekspertë dhe partnerë, gjatë gjithë kohës</t>
  </si>
  <si>
    <t>10550 Tregu i Punes</t>
  </si>
  <si>
    <t>MFE</t>
  </si>
  <si>
    <t>4.3.3.1 Hartimi i një udhëzuesi në lidhje me përmbushjen e përgjegjësive nga çdo institucion i përfshirë në trajtimin e rastit.</t>
  </si>
  <si>
    <t>4.3.3.1</t>
  </si>
  <si>
    <t>4.3.3.2</t>
  </si>
  <si>
    <t>4.3.3.3</t>
  </si>
  <si>
    <t>4.3.3.2 Finalizimi i udhëzuesit dhe miratimi i tij.</t>
  </si>
  <si>
    <t>4.3.3.3 Takime periodike, të paktën 2 herë në vit të përfaqësuesve të institucioneve të përfshirë me qëllim diskutimin dhe adresimin e problematikave të hasura.</t>
  </si>
  <si>
    <t>4.3.3.4 Promovimi  i modeleve  pozitive  të fëmijë  në konflikt me ligjin  të riintegruar</t>
  </si>
  <si>
    <t>4.3.3.4</t>
  </si>
  <si>
    <t>MD, çdo institucion përgjegjës që ka përgjegjësi për riintegrimin e fëmijës në shoqëri</t>
  </si>
  <si>
    <t>MD,çdo institucion përgjegjës që kanë përgjegjësi për riintegrimin e fëmijës në shoqëri</t>
  </si>
  <si>
    <t>4.3.4.1 Rritja e burimeve njerëzore dhe rishikimi i buxhetit të zyrave teritoriale të Shërbimit të Provës të fokusuar në punonjës të specializuar për çështjet e të miturit në konflikt</t>
  </si>
  <si>
    <t>4.3.4.1</t>
  </si>
  <si>
    <t>4.3.4.2 Krijimi i një dokumenti të konsoliduar me informacion mbi hartëzimin e shërbimeve socale në nivel vendor  dhe publikimi i tyre në faqet zyrtare të institucioneve</t>
  </si>
  <si>
    <t>4.3.4.3 Matja e kënaqësisë së fëmijëve në lidhje me nivelin e shërbimeve të ofruar nga punonjësit e zyrave terrotoriale përmes formularëve të dedikuar</t>
  </si>
  <si>
    <t>4.3.4.2</t>
  </si>
  <si>
    <t>4.3.4.3</t>
  </si>
  <si>
    <t>SHP</t>
  </si>
  <si>
    <t>03490 Sherbimi i Proves</t>
  </si>
  <si>
    <t>MD, DAP, MFE</t>
  </si>
  <si>
    <t>4.3.5.1 Mbledhje me bazë rasti  të përfaqësuesve të zyrave vendore të Shërbimit të Provës, organeve të qeverisjes vendore në njësinë administrative, QPKMR, NJMF,  dhe IEVP (IEVP Kavajë)</t>
  </si>
  <si>
    <t>4.3.5.1</t>
  </si>
  <si>
    <t>4.3.5.2</t>
  </si>
  <si>
    <t>4.3.5.3</t>
  </si>
  <si>
    <t>4.3.5.4</t>
  </si>
  <si>
    <t>4.3.5.2 Informimi i fëmijës për përparësitë dhe përfitimet e programeve rehablilituese/ri-integruese për një përzgjedhje sa më efektive të programit e cila do të sigurojë një riintegrim të qendrueshëm të fëmijës</t>
  </si>
  <si>
    <t>4.3.5.3 Hartimi i programeve të integrimit dhe të mbikëqyrjes së shërbimeve ndaj fëmijës për një periudhë 6 mujore dhe mbështetja pas lirimit. (neni 133 paragrafi 5, 6, 7 dhe 8 i KDPM)</t>
  </si>
  <si>
    <t>4.3.5.4 Zbatimi me efektivitet i planit të rehabilitimit dhe rishoqërizimit për të miturin, 3 muaj nga kryerja e dënimit ose lirimit me kusht.</t>
  </si>
  <si>
    <t>QPKMR, Organet e Qeverisjses Vendore të njësive administrative/NJMF</t>
  </si>
  <si>
    <t>SHP,IEVP për të mitur</t>
  </si>
  <si>
    <t xml:space="preserve">SHP, QPKMR,
IEVP për të mitur
</t>
  </si>
  <si>
    <t>SHP, QPKMR, IEVP për të mitur</t>
  </si>
  <si>
    <t>SHP, NJMF</t>
  </si>
  <si>
    <t>IEVP për të mitur, SHP, NJMF, Organet e qeverisjes vendore të njësisve administrative</t>
  </si>
  <si>
    <t>4.3.6.1 Takime periodike midis përfaqësuesve të Shërbimit të Provës dhe IEVP për zbatimin e masave alternative të dënimit me burgim dhe hartimin e një raporti vlerësimi individual të të miturit</t>
  </si>
  <si>
    <t>4.3.6.1</t>
  </si>
  <si>
    <t>SHP/IEVP për të mitur</t>
  </si>
  <si>
    <t>4.3.7.1 Studim në lidhje me ripërfshirjen e të rinjve në krim.</t>
  </si>
  <si>
    <t>4.3.7.1</t>
  </si>
  <si>
    <t>4.3.7.2</t>
  </si>
  <si>
    <t>4.3.7.2 Matja e nivelit të kënaqësisë së të miturit në lidhje me cilësinë e shërbimit të ofruar gjatë mbikqyrjes nga Shërbimi i Provës ose qëndrimin në burg nëpërmjet realizimit të anketës në këto institucione</t>
  </si>
  <si>
    <t>QPKRM</t>
  </si>
  <si>
    <t>SHP, IEVP për të mitur, Ekspertë, OSHC, Partnerë ndërkombëtarë</t>
  </si>
  <si>
    <t>4.4.1.1 Identifikimi i nevojave për fuqizimin e kapaciteteve profesionale të Qendrës së Parandalimit të Krimeve të të Miturve dhe të Rinjve dhe profesionistëve të drejtësisë për të mitur</t>
  </si>
  <si>
    <t>4.4.1.1</t>
  </si>
  <si>
    <t>4.4.1.2</t>
  </si>
  <si>
    <t>4.4.1.3</t>
  </si>
  <si>
    <t>4.4.1.4</t>
  </si>
  <si>
    <t>4.4.1.5</t>
  </si>
  <si>
    <t>4.4.1.6</t>
  </si>
  <si>
    <t>4.4.1.7</t>
  </si>
  <si>
    <t>4.4.1.8</t>
  </si>
  <si>
    <t>4.4.1.2 Rishikimi i detyrave të punës së stafit të QPKMR</t>
  </si>
  <si>
    <t>4.4.1.3 Rishikimi i aktit nënligjor dhe buxhetit të QPKMR.</t>
  </si>
  <si>
    <t>4.4.1.4 Hartimi dhe miratimi i programeve të trajnimit/kurrikulave të trajnimit të punonjësve të Qendrës së Parandalimit të Krimeve të të Miturve dhe të Rinjve.</t>
  </si>
  <si>
    <t>4.4.1.5 Forcimi i bashkëpunimit institucional në nivel qendror dhe vendor përmes lidhjes së marrëveshjeve të bashkëpunimit me të gjitha institucionet e përfshira në zbatimin e programeve të rehabilitimit dhe riintegrimit të të miturve në konflikt me ligjin.</t>
  </si>
  <si>
    <t>4.4.1.6 Përmirësimi i bashkërendimit të bashkëpunimit institucional të QPKMR me organet e vetëqeverisjes vendore mbikqyrjen e cilësisë së shërbimeve të ofruara ndaj çdo fëmije pas kryerjes së dënimit</t>
  </si>
  <si>
    <t>4.4.1.7 Promovimi i modeleve të suksesshme të intergrimit të fëmijëve dhe përfshirja e të rinjve, bazuar në pëlqimin e dhënë, në programet e trajnimeve të fëmijëve dhe prindërve.</t>
  </si>
  <si>
    <t>4.4.1.8 Përgatitja, publikimi dhe shpërndarja e raporteve të Qendrës së Parandalimit të Krimeve të të Miturve në funksion të përmirësimit të politikave penale në fushën e parandalimit të përfshirjes në krime të fëmijëve dhe të rinjve.</t>
  </si>
  <si>
    <t>QKPMR</t>
  </si>
  <si>
    <t>Institucione që punojnë me dhe për fëmijët me qëllim rehabilitimin dhe riintegrimin  e fëmijëve në konflikt me ligjin</t>
  </si>
  <si>
    <t>Institucione që punojnë me dhe për fëmijët me qëllim rehabilitimin dhe riintegrimin e fëmijëve në konflikt me ligjin</t>
  </si>
  <si>
    <t>4.4.2.1 Rishikimi i VKM-së 149 datë 20 Mars 2019  për çështje të përdorimit apo aksesimit të të dhënave në Sistemit të Integruar të të Dhënave të Drejtësisë Penale për të Miturit</t>
  </si>
  <si>
    <t>4.4.2.1</t>
  </si>
  <si>
    <t>4.4.3.1 Përdorimi i Sistemit të Integruar të të Dhënave të Drejtësisë Penale për të Mitur në konflikt me ligjin nga të gjithë institucionet përdoruese, si dhe gjenerimi i raporteve statistikore sipas nevojave të MD dhe institucioneve përdoruese.</t>
  </si>
  <si>
    <t>4.4.3.1</t>
  </si>
  <si>
    <t>Institucionet përdoruese të sistemit sipas VKM 149 datë 20.03.2019, e ndryshuar.</t>
  </si>
  <si>
    <t>PP, MB, DPPSH, Ekspertë, OSHC, PartnerëNdërkombëtare</t>
  </si>
  <si>
    <t>4.4.3.2 Konsolidimi dhe finalizimi i akteve nënligjore të Prokurorisë së Përgjithshme, Ministrisë së Brendshme, Drejtorisë së Përgjithshme të Policisë, për miratimin e rregulloreve të detajuara për përdorimin e Sistemit të Integruar të të Dhënave të Drejtësisë Penale për të Mitur, nga institucionet në varësi të tyre</t>
  </si>
  <si>
    <t>4.4.3.2</t>
  </si>
  <si>
    <t>4.4.3.3</t>
  </si>
  <si>
    <t>4.4.3.3 Rishikimi i rregulloreve të brendshme dhe atyre ndërinstitucionale me qëllim përmirësimin e procesit të administrimit/monitorimit më të mirë të Sistemit të Integruar të të Dhënave të Drejtësisë Penale për të Mitur.</t>
  </si>
  <si>
    <t>QPKMR/MD</t>
  </si>
  <si>
    <t>4.4.3.4</t>
  </si>
  <si>
    <t>4.4.3.5</t>
  </si>
  <si>
    <t>Institucionet përdoruese të sistemit sipas VKM 149 datë 20.03.2019, e ndryshuar</t>
  </si>
  <si>
    <t xml:space="preserve">4.4.3.6 Trajnimi/ mentorimi  i vazhdueshëm i nëpunësve/subjekteve përgjegjës, jo më pak se 2 (dy) punonjës për secilën drejtori/institucion, me qëllim rritjen e përformancës së tyre, për hedhjen e të dhënave në Sistemin e Integruar të të Dhënave të Drejtësisë Penale për të Mitur sipas parashikimeve ligjore.
(Hedhjen e të dhënave në sistem sipas parashikimeve ligjore;
-Analizën/vlerësimin e riskut, kjo dhe në kuadër të gjenerimit të raporteve statistikore nga të gjitha institucionet, si dhe sigurimi i cilësisë dhe sasisë së të dhënave, - e Kuadrit ligjor/nënligjor në fuqi)
</t>
  </si>
  <si>
    <t>4.4.3.6</t>
  </si>
  <si>
    <t>4.4.3.7</t>
  </si>
  <si>
    <t>Ekspertë, OSHC, Organizata Ndërkombëtare</t>
  </si>
  <si>
    <t>4.4.3.8</t>
  </si>
  <si>
    <t>Polici, Prokurori, Gjykatë, SHP, Burgje QPKMR, Ekspertë,OSHC, Organizata Ndërkombëtare</t>
  </si>
  <si>
    <t>4.4.3.9</t>
  </si>
  <si>
    <t>Të gjithë institucionet sipas VKM-së 149,20.03,2019, të ndryshar dhe ekspertë,OSHC, Organizata Ndërkombëtare</t>
  </si>
  <si>
    <t>4.4.3.10</t>
  </si>
  <si>
    <t>4.4.3.11</t>
  </si>
  <si>
    <t>Ekspertë,OSHC, Organizata Ndërkombëtare</t>
  </si>
  <si>
    <t>PBA 2022-2024 (në lekë)</t>
  </si>
  <si>
    <t>PBA 2022-2024 ( në Lekë)</t>
  </si>
  <si>
    <r>
      <t>Financim i Huaj/Burime t</t>
    </r>
    <r>
      <rPr>
        <b/>
        <sz val="12"/>
        <color rgb="FF000000"/>
        <rFont val="Calibri"/>
        <family val="2"/>
      </rPr>
      <t>ë</t>
    </r>
    <r>
      <rPr>
        <b/>
        <sz val="12"/>
        <color rgb="FF000000"/>
        <rFont val="Times New Roman"/>
        <family val="1"/>
      </rPr>
      <t xml:space="preserve"> tjera (në lekë)</t>
    </r>
  </si>
  <si>
    <t>1.1 Informim/edukim/ndërgjegjësim në qarqet e targetuara për parandalimin e veprave penale ndaj fëmijëve dhe të kryera prej tyre dhe qasja në drejtësinë miqësore në çdo kohë për çdo fëmijë.</t>
  </si>
  <si>
    <t>1.1.1 Përmirësimi dhe pasurimi i programeve mësimore të lëndëve të fushës “Shoqëria dhe mjedisi” të arsimit parauniversitar në lidhje me njohuritë për të drejtat e fëmijës, për parandalimin e veprave penale ndaj fëmijëve dhe të kryera prej tyre si dhe të drejtën për të pasur në çdo kohë qasje në shërbimet e drejtësisë miqësore për çdo fëmijë.</t>
  </si>
  <si>
    <t>MAS/ASCAP</t>
  </si>
  <si>
    <t>MAS/ASCAP, AP</t>
  </si>
  <si>
    <t xml:space="preserve">ZVAP, OSHC, Ekspertë 
</t>
  </si>
  <si>
    <t>ZVAP, OSHC, Ekspertë</t>
  </si>
  <si>
    <t>ZVAP, OSHC, Ekspertë, Partnerë vendas/ndërkombëtarë</t>
  </si>
  <si>
    <t>AP/MAS</t>
  </si>
  <si>
    <t>MAS, ASCAP, PartnerëMAS, ASCAP, Partnerë vendas/ndërkombëtarë</t>
  </si>
  <si>
    <t>1.1.2.1 Takime/diskutime me mësues për mbledhjen e opinionit të tyre në lidhje me efektivitetin e programeve mësimore të lëndeve të fushës “Shoqëria dhe mjedisi”.</t>
  </si>
  <si>
    <t>DPAP, ZVAP</t>
  </si>
  <si>
    <t xml:space="preserve"> MAS/ASCAP, ZVAP</t>
  </si>
  <si>
    <t xml:space="preserve">
MAS/ZVAP, 
OSHC/partnerë, Organizimet e  fëmijëve
</t>
  </si>
  <si>
    <t>MAS, QPKMR, ASHDMF, OSHC</t>
  </si>
  <si>
    <t>MAS, AKCESK, 
ASHDMF,
QPKMR, OSHC</t>
  </si>
  <si>
    <t>AKCESK</t>
  </si>
  <si>
    <t xml:space="preserve">ASHMDF, DPAP, ZVAP, QPKMR, DPPSH, OSHC
</t>
  </si>
  <si>
    <t xml:space="preserve">QPKMR, ASHDMF,  OSHC
</t>
  </si>
  <si>
    <t xml:space="preserve">MAS, DPPSH, MD, AKEP, ASHMDF
</t>
  </si>
  <si>
    <t xml:space="preserve">MAS, QPKMR, ASHDMF, OSHC, ASCESK, MD, AKEP, </t>
  </si>
  <si>
    <t>DPAP, ZVAP QPKMR, NJMF, UP, UPS, OSHC</t>
  </si>
  <si>
    <t>DPAP, ZVAP, QPKMR, UP, UPS, NJMF, Partnerë vendas/ndërkombëtarë</t>
  </si>
  <si>
    <t>DPAP, ZVAP QPKMR, NJMF, UP, UPS, OSHC, NJMF, Partnerë vendas/ndërkombëtarë</t>
  </si>
  <si>
    <t>1.1.6  Zbatimi i programeve  informuese dhe ndërgjegjësuese me fokus  fëmijët që nuk ndjekin arsimin  dhe prindërit e tyre, si dhe fëmijët në rrezik braktisje të arsimit të detyruar për të drejtat  e tyre, për parandalimin e veprave penale ndaj fëmijëve dhe të kryera prej tyre dhe për shërbimet e drejtësisë miqësore për çdo fëmijë.</t>
  </si>
  <si>
    <t>NJMF, DPPSH, OSHC,  shkollat, studentë pro bono të shkencave sociale dhe të ligjiNJMF, DPPSH, OSHC,  shkollat, studentë pro bono të shkencave sociale dhe të ligjit</t>
  </si>
  <si>
    <t>1.1.6.4 Zbatimi i programeve të trajnimit të ndërveprimit prindër-fëmijë me qëllim për t’i informuar për adresimin e nevojave të fëmijëve në rrezik me qëllim parandalimin e veprave penale ndaj fëmijëve dhe të kryera prej tyre.</t>
  </si>
  <si>
    <t>OSHC, Bashkitë e targetuara, Partnerë vendas/ndërkombëtar</t>
  </si>
  <si>
    <t>KLP, OSHC</t>
  </si>
  <si>
    <t>KLP, OSHC, Bashkitë e targetuara, Partnerë vendas/ndërkombëtar</t>
  </si>
  <si>
    <t>AMA, Ekspertë, OSHC</t>
  </si>
  <si>
    <t>MAS, DPPSH, Partnerë vendas/ndërkombëtarë</t>
  </si>
  <si>
    <t>1.2.2.7</t>
  </si>
  <si>
    <t xml:space="preserve">AP, Ekspertë, partnerë vendas/  
nAP, Ekspertë, partnerë vendas/  
ndërkombëtarë
ndërkombëtarë
</t>
  </si>
  <si>
    <t>KLGJ, KLP, DHKA, DPP, Gjyqtarët e seksioneve për të miturit, PP, AP, Ekspertë nga institucione akademike, OSHC, partnerë vendas/  
ndërkombëtarë</t>
  </si>
  <si>
    <t>Kuvendi i Republikës së Shqipërisë, Gjykatat, OSHC, KLGJ, KLP, PP, SHP, DPB, DHKA, DHKN, UP, UPS, Ekspertë, partnerë vendas/ ndërkombëtarë</t>
  </si>
  <si>
    <t>Kuvendi i Republikës së Shqipërisë, Organet Përgjegjëse për miratimin e akteve nënligjore</t>
  </si>
  <si>
    <t>DPP, Partnerë vendas/  
ndërkombëtarë</t>
  </si>
  <si>
    <t>2.1.4.2 Adresimi i rekomandimeve lidhur me zbatimin e të drejtave të fëmijës dhe  ndjekja e zbatimit të tyre nga institucionet përgjegjëse</t>
  </si>
  <si>
    <t>MD, KLGJ, PP</t>
  </si>
  <si>
    <t>SHM, KLP, KLGJ</t>
  </si>
  <si>
    <t>KLGJ, KLP, PP, SHM</t>
  </si>
  <si>
    <t>KLGJ, Ekspertë, Partnerë vendas/ ndërkombëtarë</t>
  </si>
  <si>
    <t>SHM, KLP, KLGJ, ekspertë, partner vendas/ndërkombëtarë</t>
  </si>
  <si>
    <t>Organizatat e Medias, ekspertë, 
partnerë vendas/  
ndërkombëtarë</t>
  </si>
  <si>
    <t>MD, OSHC, partnerë vendas/ndërkombëtare</t>
  </si>
  <si>
    <t>MD, OSHC, 
partnerë vendas/  
ndërkombëtarë</t>
  </si>
  <si>
    <t>SHM, KLGJ, KLP, PP, SHP, DHKA, DHKN,DPB, QPKMRUP, UPS, DPPSH, Akademia e Sigurisë, ASHDMF</t>
  </si>
  <si>
    <t>OSHC, 
partnerë vendas/  
ndërkombëtarë</t>
  </si>
  <si>
    <t>2.2.3.1 Trajnimi i punonjësve të policisë, policisë gjyqësore dhe ndihmës specialistëve për hetimin e krimit në lidhje më të drejtat e fëmijës, nevojat, për përdorimin e teknologjisë audio-video, teknikat e komunikimit dhe intervistimit dhe aspektet psikologjike, etj.</t>
  </si>
  <si>
    <t>2.2.3 Trajnimi i punonjësve të policisë, policisë gjyqësore dhe ndihmës specialistëve për hetimin e krimit në lidhje me të drejtat e fëmijës, nevojat, për përdorimin e teknologjisë audio-video, teknikat e komunikimit dhe intervistimit dhe aspektet psikologjike, etj.</t>
  </si>
  <si>
    <t>2.2.3.2 Trajnime të oficerëve të policisë gjyqësore dhe ndihmës specialistëve për hetimin e krimit në lidhje me komunikimin sipas nevojave të çdo të mituri në lidhje me ndërmjetësimin dhe drejtësinë restauruese,  zbatimin e masave alternative të shmangies dhe vlerësimit të riskut dhe nevojave të të miturit</t>
  </si>
  <si>
    <t>KLGJ/PP/PKLGJ/PP/Prokuroritë</t>
  </si>
  <si>
    <t>SHM, Gjykatat</t>
  </si>
  <si>
    <t xml:space="preserve">PP, SHM </t>
  </si>
  <si>
    <t>Prokuroritë, KLP</t>
  </si>
  <si>
    <t>2.2.4.4 Trajnime/specializim i prokurorëve duke specifikuar trajnimet sipas fushave të përcaktuara në KDPM (neni 26 KDPM) përfshirë ndërmjetësimin/ drejtësinë restauruese, zbatimin e masave alternative të shmangies dhe vlerësimit të riskut dhe nevojave të të miturit</t>
  </si>
  <si>
    <t>2.2.6 Forcimi i kapaciteteve të psikologëve ndihmës / asistues/ trajtues të rasteve në pyetjet për fëmijët dhe formulimin e tyre</t>
  </si>
  <si>
    <t>2.2.6.1 Trajnimi i psikologëve ndihmës/ asistues/ trajtues te rasteve në pyetjet për fëmijët dhe formulimin e tyre</t>
  </si>
  <si>
    <t>2.2.6.2 Trajnimi vazhdues i psikologëve asistues/ asistues/ trajtues të rasteve në polici, prokurori, gjykata dhe koordinatorëve të viktimave në prokurori</t>
  </si>
  <si>
    <t>2.2.8 Fuqizimi i kapaciteteve të mjaftueshme të Njësive për Mbrojtjen e Fëmijëve dhe Grupeve Teknike Ndërsektoriale (GTN) në bashkitë (Tiranë, Durrës, Shkodër, Kukës, Dibër, Vlorë, Elbasan, Kamëz. Korçë, Lezhë, Pogradec, Fier, Berat, Gjirokastër, Pukë, Lushnja,  )  dhe e përfshirja e tyre në trajnimet e grupeve shumëdisiplinore.</t>
  </si>
  <si>
    <t>Bashkitë, UP, SHM, OSHC, partnerë vendas/  
ndërkombëtarë</t>
  </si>
  <si>
    <t>2.2.10</t>
  </si>
  <si>
    <t xml:space="preserve">2.2.9 Fuqizimi i kapaciteteve të punonjësve të shërbimit të provës që trajtojnë cështje të të miturve </t>
  </si>
  <si>
    <t>2.2.9.2</t>
  </si>
  <si>
    <t>2.2.9.2 Trajnimi  vazhdues i punonjësve të shërbimit të provës që trajtojnë çështje të të miturve</t>
  </si>
  <si>
    <t>2.2.9.1 Vlerësimi peridoik i nevojave për trajnim vazhdues</t>
  </si>
  <si>
    <t>NJMF, DHKN. QPKMR, IEVP për të mitur, Ekspertë vendorë, OSHC, partnerë vendas/ ndërkombëtarë</t>
  </si>
  <si>
    <t xml:space="preserve">2.2.10 Fuqizimi i kapaciteteve të punonjësve të shërbimit përmbarimit  gjyqësor që trajtojnë çështje të fëmijëve </t>
  </si>
  <si>
    <t>2.2.10.1 Vlerësimi periodik i nevojave për trainim vazhdues</t>
  </si>
  <si>
    <t>2.2.10.1</t>
  </si>
  <si>
    <t>2.2.10.2</t>
  </si>
  <si>
    <t>2.2.10.3</t>
  </si>
  <si>
    <t>2.2.11</t>
  </si>
  <si>
    <t>2.2.11.1</t>
  </si>
  <si>
    <t>2.2.10.2 Trajnimi  vazhdues i punonjësve të shërbimit përmbarimor gjyqësor  për të drejtat e fëmijëve</t>
  </si>
  <si>
    <t>2.2.10.3 Rishikimi dhe përditësimi i programeve të trajnimit të punonjësve të shërbimit të përmbarimit gjyqësor</t>
  </si>
  <si>
    <t>DPP</t>
  </si>
  <si>
    <t>Ekspertë, OSHC, partnerë vendas/ ndërkombëtarë</t>
  </si>
  <si>
    <t>Ekspertë vendorë, OSHC, partnerë vendas/ ndërkombëtarë</t>
  </si>
  <si>
    <t>OSHC, partnerë vendas/ ndërkombëtarë</t>
  </si>
  <si>
    <t>3490 Sherbimi i Proves</t>
  </si>
  <si>
    <t>DNJF, UP, UPS, IML</t>
  </si>
  <si>
    <r>
      <t>03310 Ndihma Juridike/dhe buxheti institucione t</t>
    </r>
    <r>
      <rPr>
        <sz val="12"/>
        <color rgb="FFFF0000"/>
        <rFont val="Calibri"/>
        <family val="2"/>
      </rPr>
      <t>ë</t>
    </r>
    <r>
      <rPr>
        <sz val="6"/>
        <color rgb="FFFF0000"/>
        <rFont val="Times New Roman"/>
        <family val="1"/>
      </rPr>
      <t xml:space="preserve"> tjera</t>
    </r>
  </si>
  <si>
    <t>2.3.2.6 Përputhja e statistikave penale (për të miturit) me International Classification of Crime Statistics</t>
  </si>
  <si>
    <t>3.1.1.3 Botimi në faqet e 61 bashkive të videove dhe materiale informuese të përgatitura për ndihmën juridike për fëmijën</t>
  </si>
  <si>
    <t>Bashkitë, OSHC, partnerë vendas/  
ndërkombëtarë</t>
  </si>
  <si>
    <t>DPPSH, DNJF, DHKA, OSHC,  
partnerë vendas/  
ndërkombëtarëDPPSH, DNJF, DHKA,
OSHC,  
partnerë vendas/  
ndërkombëtarë</t>
  </si>
  <si>
    <t xml:space="preserve">Prokuroritë,  Gjykatat </t>
  </si>
  <si>
    <t>DPAP, ZVAP, OSHC, partnerë vendas/  
ndërkombëtarë</t>
  </si>
  <si>
    <t>Partnerë vendas/  
ndërkombëtarë</t>
  </si>
  <si>
    <t>OSHC, partnerë vendas, partnerë ndërkombëtarë</t>
  </si>
  <si>
    <t>KLP, OSHC, Partnerë vendas/ ndërkombëtarë</t>
  </si>
  <si>
    <t>KLP, PP, OSHC</t>
  </si>
  <si>
    <t>3.1.1 1 Fuqizimi i kapaciteteve të ndihmës juridike parësore/dytësore falas për çdo fëmijë me fokus të veçantë fëmijët e prekur dhe të përfshirë në procese familjare, civile, ose që ndikohen nga vendimmarrja e gjykatave në zonat ku ky shërbim është ngritur</t>
  </si>
  <si>
    <t>03310 Buxheti Gjyqesor, 01110 Menaxhimi dhe Administrimi (28)</t>
  </si>
  <si>
    <t>QNL, DHKN, UP, prokuroritë,
gjykatat, OSHC,
partnerë vendas/
ndërkombëtarë</t>
  </si>
  <si>
    <t>Buxheti OJV-ve</t>
  </si>
  <si>
    <t>09450 Arsimi Universitar</t>
  </si>
  <si>
    <t>III. Programi buxhetor që kontribuon për qëllimin e politikës: 03310 Ndihma Juridike, 03140 Policia e Shtetit, 03310 Buxheti Gjyqesor, 01110 Planifikimi, Menaxhimi dhe Administrimi (28), 09450 Arsimi Universitar</t>
  </si>
  <si>
    <t>Buxheti OSHC</t>
  </si>
  <si>
    <t>KLP,  Partnerë vendas/ ndërkombëtarë</t>
  </si>
  <si>
    <t>Partnerë vendas/ ndërkombëtarë</t>
  </si>
  <si>
    <t>3.2.4</t>
  </si>
  <si>
    <t>3.2.5</t>
  </si>
  <si>
    <t>3.2.4.1 Përcaktimi i standardeve të mjediseve miqësore dhe të përshtatshme për fëmijët në zyrat territoriale të shërbimi të provës, përfshirë personat me aftësi të kufizuar</t>
  </si>
  <si>
    <t>3.2.4.1</t>
  </si>
  <si>
    <t>3.2.4.2</t>
  </si>
  <si>
    <t>3.3.4.3</t>
  </si>
  <si>
    <t>3.2.4.2 Krijimi  i zyrave të dedikuara për ofrimin e shërbimit nga punojësi i SHP për fëmijët në konflikt / kontakt me ligjin në zyrat e Tiranës  të dhe Durrësit</t>
  </si>
  <si>
    <t>3.2.4.3 Përcaktimi në të gjitha zyrate territoriale të shërbimit të provës të punonjësve të dedikuar dhe të specializuar  për të mitur në konflikt me ligjin</t>
  </si>
  <si>
    <t>Partnere  vendas, partnerë nderkombëtarë</t>
  </si>
  <si>
    <t>3.2.5 Përmirësimi i shërbimeve për fëmijët të ofruara në mjedise miqësore në zyrat e shërbimit përmbarimor gjyqësor</t>
  </si>
  <si>
    <t>3.2.5.1 Përcaktimi i standardeve të mjediseve miqësore dhe të përshtatshme për fëmijët në zyrat e shërbimit përmbarimor  gjyqësor, përfshirë personat me aftësi të kufizuar</t>
  </si>
  <si>
    <t>3.2.5.1</t>
  </si>
  <si>
    <t>3.2.5.2</t>
  </si>
  <si>
    <t>3.2.5.3</t>
  </si>
  <si>
    <t>3.2.5.3 Përcaktimi në të gjitha zyrate e shërbimit përmbarimor gjyqësor të punonjësve të dedikuar dhe të specializuar  për të drejtat e fëmijës</t>
  </si>
  <si>
    <t>MD, partnerë vendas/ ndërkombëtarë</t>
  </si>
  <si>
    <t>3.2.4 Përmirësimi i shërbimeve për fëmijët në kontakt/konflikt me ligjin të ofruara në mjediset miqësore në zyrat territorial të shërbimit të provës</t>
  </si>
  <si>
    <t xml:space="preserve">3.2.5.2 Krijimi  i i mjediseve miqësore për fëmijën në zyrën e  përmbarimit gjyqësor  Tiranë </t>
  </si>
  <si>
    <t xml:space="preserve">DHKA, DNJF, DPP UP, UPS,  NJMF, IML
</t>
  </si>
  <si>
    <t xml:space="preserve">DHKA, DNJF, DPP UP, UPS,  NJMF, IML
</t>
  </si>
  <si>
    <r>
      <t xml:space="preserve">Buxheti I </t>
    </r>
    <r>
      <rPr>
        <sz val="12"/>
        <color rgb="FFFF0000"/>
        <rFont val="Calibri"/>
        <family val="2"/>
      </rPr>
      <t>ç</t>
    </r>
    <r>
      <rPr>
        <sz val="12"/>
        <color rgb="FFFF0000"/>
        <rFont val="Times New Roman"/>
        <family val="1"/>
      </rPr>
      <t>do institucioni</t>
    </r>
  </si>
  <si>
    <t>Buxheti I çdo institucioni</t>
  </si>
  <si>
    <t>3.3.1 Plotësimi me burimet e nevojshme njerëzore (avokatë, psikologë asistues, punonjës socialë të specializuar, mjekë e infermierë ligjorë, përmbarues gjyqësor etj) dhe të trajnuar për të ofruar shërbime të drejtësisë miqësore për fëmijët tek instituciocnet që punojnë me dhe për fëmijën</t>
  </si>
  <si>
    <t xml:space="preserve">KLGJ, PP, DPPSH </t>
  </si>
  <si>
    <t>Prokuroritë, KLP, Policia, Gjykatat, UP</t>
  </si>
  <si>
    <t>01110 Veprimtaria e KLP (35), 01110 Planifikimi, Menaxhimi dhe Administrimi (KLGJ 29), 01110 Planifikimi, Menaxhimi dhe Administrimi (28)</t>
  </si>
  <si>
    <t>DPPSH, KLGJ, PP, UP</t>
  </si>
  <si>
    <t>Prokuroritë, KLP, Policia, Gjykatat,
OSHC, Partnerë ndërkombëtarë</t>
  </si>
  <si>
    <t>UP, UPS, DPPSH, PP, KLGJ</t>
  </si>
  <si>
    <t>Prokuroritë, KLP, Gjykatat,  Drejtoritë e Policisë në Qarqe</t>
  </si>
  <si>
    <t>Prokuroritë, shkollat, shkollat profesionale, SHP</t>
  </si>
  <si>
    <t>4.3.1. Ngritja dhe funksionimi i Institucionit për edukimin dhe rehabilitimin e të miturve në konflikt me ligjin.</t>
  </si>
  <si>
    <t>4.3.1.3 Ngritja dhe zhvillimi i kapaciteteve të punonjësve të institucionit të edukimit dhe rehabilitimit të të miturve në konflikt me ligjin sipas  standardeve  më të mira</t>
  </si>
  <si>
    <t>4.3.1.1   Ndërtimi dhe vënia në funksionim të plotë institucionit për edukimin  dhe rehabilitimin e të miturit në konflikt me ligjin</t>
  </si>
  <si>
    <t>4.3.1.2 Përgatitja e programeve të posaçme në regjimin e kufizimit të lirisë në funksion të edukimit, rehabilitimit në komunitet dhe në shoqëri i çdo fëmije në konflikt me ligjin</t>
  </si>
  <si>
    <t>01110 Planifikimi, Menax01110 Planifikimi, Menaxhimi dhe Administrimi (14)</t>
  </si>
  <si>
    <t>QPKMR, OSHC Partnerë vendas/ndërkombëtarë</t>
  </si>
  <si>
    <t>Partnerë vendas/ ndërkombëtarë, QPKMR, OSHC</t>
  </si>
  <si>
    <t>4.3.2.8</t>
  </si>
  <si>
    <t>4.3.2.9</t>
  </si>
  <si>
    <t xml:space="preserve">4.3.2.8 Hartimi i programeve edukuese/rehabilituese për të miturit me kufizim lirie (neni 98 i KDPM) </t>
  </si>
  <si>
    <t>4.3.2.9  Ngritja dhe zhvillimi i kapaciteteve të regjimit të kufizimit të lirisë, në përputhje me standardet më të mira ndërkombëtare (neni 98 i KDPM)</t>
  </si>
  <si>
    <t>Partnerë vendas/ndërkombëtarë</t>
  </si>
  <si>
    <t>4.3.3.5</t>
  </si>
  <si>
    <t xml:space="preserve">4.3.3.6 Trainim i PMF në 61  bashkitë në lidhje me udhëzimet përkatëse </t>
  </si>
  <si>
    <t xml:space="preserve">ASHDMF </t>
  </si>
  <si>
    <t xml:space="preserve">Bashkitë,  partnerë lokale, ndërkombëtarë </t>
  </si>
  <si>
    <t>4.3.4 Aplikimi më i gjerë i  qasjes i vizitave të  specialistit të Shërbimit të Provës për vizita  në familje, shkollë, qendra komunitare etj</t>
  </si>
  <si>
    <t>SHSSH</t>
  </si>
  <si>
    <t>Bashkitë/NJMF, DPAP/ZVAP/Drejtoritë Rajonale të Formimit Profesional</t>
  </si>
  <si>
    <t>QPKRM/MD</t>
  </si>
  <si>
    <t>4.4.3.11 Ndarja e praktikave dhe modeleve më të mira të mbledhjes së të dhënave në kohë reale përmes Sistemit të Integruar të të Dhënave të Drejtësisë Penale për të Mitur në Rajon (Kosove, Maqedoni, Mali i Zi etj)  dhe më gjerë</t>
  </si>
  <si>
    <t>4.4.3.10 Krijimi dhe azhornimi i dashboardit (mbledhës të dhënash) për të dhëna të drejtësisë për të mitur, me qëllim analizimin/orientimin e politikave penale dhe sociale për parandalimin e kriminalitetit të fëmijëve dhe viktimizimin e tyre si dhe për të planifikuar burimet njerëzore dhe financiare.</t>
  </si>
  <si>
    <t>4.4.3.9 Hartimi i raporteve tip sipas indikatorëve specifike të çdo institucioni për gjenerim të statistikave në lidhje me Drejtësinë Penale për të Mitur</t>
  </si>
  <si>
    <t>4.4.3.8 Organizimi i takimeve periodike të grupit të mbikqyrësve të sistemit me qëllim përmirësimin e situatës së të dhënave në Sistemin e Integruar të të Dhënave të Drejtësisë Penale për të Mitur. (Ndërtimi i një metodologjie për të integruar përmirësimet e sugjeruara nga grupi i mbikqyrësve në sistem me qëllim monitorimin, sigurimin e cilësisë dhe sasisë së të dhënave, ashtu edhe veçoritë e sistemit dhe identifikimin e “praktikave më të mira”.</t>
  </si>
  <si>
    <t>4.4.3.7 Rregullimi përmes urdhrave dhe rregulloreve të brendshme dhe instrumentave ndërinstitucionale, të cilat do të mundësojnë maksimizimin e hedhjes së dosjeve të të miturve në Sistemin e Integruar të të Dhënave të Drejtësisë Penale për të Mitur nga të gjitha institucionet në nivel kombëtar</t>
  </si>
  <si>
    <t>4.4.3.6 Trajnimi dhe mentorimi i vazhdueshëm administratorit të Sistemit të Integruar të të Dhënave të Drejtësisë Penale për të Mitur si dhe të gjithë mbikëqyrësve të institucioneve Polici, Prokurori, Gjykatë, Shërbim Prove, Burgje QPKMR</t>
  </si>
  <si>
    <t>4.4.3.5 Finalizimi i modulit të QPKMR-së si dhe trajnimin e mentorimin estafit të këtij institucioni në lidhje me hedhjen e të dhënave dhe hartimin e raporteve sipas indikatorëve të performancës.</t>
  </si>
  <si>
    <t>4.5 Objektivi Specifik: Fuqizimi i rrjetit të bashkëpunimit ndërinstitucional të profesionistëve që punojnë me dhe për fëmijën</t>
  </si>
  <si>
    <t>4.5.1 Funksionimi i plotë i rrjetit ndërinstitucional në nivel vendor për sistemin e drejtësisë për fëmijën, si dhe përcaktimi i rolit të gjithësecilit me qëllim meanxhimin e rastit dhe koordinimin efektiv mes tyre</t>
  </si>
  <si>
    <t>4.5.1</t>
  </si>
  <si>
    <t>4.5.1.1</t>
  </si>
  <si>
    <t>4.5.1.2</t>
  </si>
  <si>
    <t>4.5.1.3</t>
  </si>
  <si>
    <t>4.5.1.4</t>
  </si>
  <si>
    <t>4.5.1.5</t>
  </si>
  <si>
    <t>4.5.1.6</t>
  </si>
  <si>
    <t>4.5.2</t>
  </si>
  <si>
    <t>4.5.2.1</t>
  </si>
  <si>
    <t>4.5.2.2</t>
  </si>
  <si>
    <t>4.5.1.1.Vlerësimi i shërbimeve qasjes ndërdisiplinore në trajtimin e rasteve të fëmijëve në konflikt/kontakt me ligjin të ofruara në bashkitë e pilotuara Berat, Gjirokastër, Pukë dhe Shkodër dhe bërja e përmirësimeve të nevojshme, bazuar nevojat</t>
  </si>
  <si>
    <t>MD/QPKRM</t>
  </si>
  <si>
    <t>Organet e qeverisjes vendore, institucione publike që punojnë në nivel vendor për trajtimin e rasteve të fëmijëve në konflikt/kontakt me ligjin, partnerë vendas dhe ndërkombëtarë</t>
  </si>
  <si>
    <t>4.5.1.2. Tryezë diskutimi ndër-institucionale i gjetjeve dhe rekomandimeve të vlerësimit dhe përcaktimi i hapave në zbatim të rekomandimeve</t>
  </si>
  <si>
    <t>MD/QPKRM/SHP</t>
  </si>
  <si>
    <t>4.5.1.3. Përditësimi i protokolleve të shkëmbimit të informacioneve, të koordinimit, referimit të rasteve konkrete ku fëmija është në kontakt/ në konflikt me ligjin</t>
  </si>
  <si>
    <t>1111 Planifikimi, Menaxhimi dhe Administrimi (14)</t>
  </si>
  <si>
    <t>Organet e qeverisjes vendore; institucione publike që punojnë në nivel vendor për trajtimin e rasteve të fëmijëve në konflikt/kontakt me ligjin.</t>
  </si>
  <si>
    <t xml:space="preserve">4.5.1.4 Vijimi  i bashkëpunimit dhe bashkërendimit ndër-disiplinor/ndërinstitucional të rasteve të fëmijëve në konflikt/kontakt më ligjin në  bashkitë pilot (Berat, Gjirokastër, Pukë, Shkodër) </t>
  </si>
  <si>
    <t>1112 Planifikimi, Menaxhimi dhe Administrimi (14)</t>
  </si>
  <si>
    <t xml:space="preserve">Institucionet dhe profesionistët që trajtojnë rastet e fëmijëve në konflikt/kontakt me ligjin në nivel vendor, Njësitë e qeverisjes vendore, ShP, partnerë vendas dhe ndërkombëtarë. </t>
  </si>
  <si>
    <t>4.5.1.5.Përhapja e praktikës  ndërdisiplinore/ndërinstitucionale të trajtimit të rastit të fëmijëve në kontakt/konflikt me ligjin, në 3 bashki të reja</t>
  </si>
  <si>
    <t>1113 Planifikimi, Menaxhimi dhe Administrimi (14)</t>
  </si>
  <si>
    <t>1114 Planifikimi, Menaxhimi dhe Administrimi (14)</t>
  </si>
  <si>
    <t>Njësitë e qeverisjes vendore, ShP Institucionet dhe profesionistët që trajtojnë rastet e fëmijëve në konflikt/kontakt me ligjin në nivel vendor, partnerë vendas dhe ndërkombëtarë</t>
  </si>
  <si>
    <t>4.5.1.6. Përgatitja e planit për shtrirjen e praktikës ndërdisiplinore/ndërinstitucionale të trajtimit të rastit të fëmijës në konflikt/kontakt me ligjin në të gjitha bashkitë e vendit, bazuar në gjetjet dhe rekomandimet e vlerësimit (përmendur në 4.5.1.1) dhe ndërmarrja e hapave për zbatimin e tij.</t>
  </si>
  <si>
    <t>4.5.2 Monitorimi i funksionimit të Bashkëpunimit Ndërinstitucional për trajtimin e të miturve në kontakt/konflikt me ligjin në nivel vendor dhe respektimi i Memorandumit të Bashkëpunimit të nënshkruar nga institucionet kryesore në nivel vendor</t>
  </si>
  <si>
    <t>Kosto totale Qëllimi i Politikës IV (objektiva specifike 4.1+4.2+4.3+4.4+4.5)</t>
  </si>
  <si>
    <t xml:space="preserve">4.5.2.1. Lidhja e marrëveshjeve standarde ndër-institucionale për trajtimin e rasteve të fëmijëve në konflikt/kontakt me ligjin </t>
  </si>
  <si>
    <t>4.5.2.2 Raporte dhe takime periodike me bazë 4 mujore të përfaqësuesve të 
institucioneve të mekanizmave vendorë për të diskutuar problematikat që hasen në menaxhimin e rasteve konkrete dhe adresuar zgjidhjen e tyre</t>
  </si>
  <si>
    <t>QPKRM/SHP/MD</t>
  </si>
  <si>
    <t>Njësitë e qeverisjes  vendore, SHP, QPKMR, institucionet dhe profesionistët që trajtojnë rastet e fëmijëve në konflikt/kontakt me ligjin në nivel vendor</t>
  </si>
  <si>
    <t>Institucionet dhe profesionistët që trajtojnë rastet e fëmijëve në konflikt/kontakt me ligjin në nivel vendor</t>
  </si>
  <si>
    <t>QPKMR/MD/SHP</t>
  </si>
  <si>
    <t>Kosto Objektivi specifik 4.5</t>
  </si>
  <si>
    <t>MD, QPKMR</t>
  </si>
  <si>
    <r>
      <rPr>
        <b/>
        <sz val="12"/>
        <color indexed="10"/>
        <rFont val="Times New Roman"/>
        <family val="1"/>
      </rPr>
      <t xml:space="preserve">Kosto totale Qëllimi i Politikës IV </t>
    </r>
    <r>
      <rPr>
        <sz val="12"/>
        <color theme="1"/>
        <rFont val="Times New Roman"/>
        <family val="1"/>
      </rPr>
      <t xml:space="preserve">
(objektiva specifike 4.1+4.2+4.3+4.4+4.5)</t>
    </r>
  </si>
  <si>
    <t>01140 e-Qeverisja (87)</t>
  </si>
  <si>
    <r>
      <t>N</t>
    </r>
    <r>
      <rPr>
        <sz val="14"/>
        <color theme="0"/>
        <rFont val="Calibri"/>
        <family val="2"/>
      </rPr>
      <t>ë %</t>
    </r>
  </si>
  <si>
    <t>Plani Veprimit për Strategjinë Ndërsektoriale të Drejtësisë për të Mitur
 2022-2026</t>
  </si>
  <si>
    <t>1.1.1.1 Vlerësimi i programeve mësimore ekzistuese të lëndeve të fushës “Shoqeria dhe mjedisi” të arsimit parauniversitar.</t>
  </si>
  <si>
    <t>1.1.1.2 Diskutimi i gjetjeve dhe sugjerimeve me aktorët kryesorë përgjegjës në MAS dhe institucionet e tjera me qëllim përmirësimet e nevojshme në programet mësimore.</t>
  </si>
  <si>
    <t>1.1.1.3 Reflektimi i sugjerimeve të pranuara në programet mësimore përkatëse.</t>
  </si>
  <si>
    <t>1.1.1.4 Sesione formuese me mësues të angazhuar në zhvillimin e programeve mbi të drejtat e fëmijës në arsimin parauniversitar në qarqet e targetuara.</t>
  </si>
  <si>
    <t>1.1.1.5. Zhvillimi i veprimtarive, informuese/ndërgjegjësuese nga Avokati i Popullit me strukturat përgjegjëse me qëllim zhvillimin e programeve mësimore dhe   programeve extra kurrikulare në arsimin parauniversitar.</t>
  </si>
  <si>
    <t>1.1.2.2 Anketa me fëmijë  dhe prindër në lidhje me kënaqshmërinë e programeve mësimore.</t>
  </si>
  <si>
    <t>1.1.2.3 Adresimi i gjetjeve dhe rekomandimeve te organet përgjegjëse për  zhvillimin  dhe  zbatimin e programeve paraunivesitare.</t>
  </si>
  <si>
    <t>1.1.3.1 Programe informuese dhe ndërgjegjësuese që u mundësojnë fëmijëve të përfshirë në grupe të dhunshme ose të radikalizuara të braktisin dhunën duke propozuar të ashtuquajturat “strategjitë e daljes ”.</t>
  </si>
  <si>
    <t>1.1.4.1 Vlerësimi i programeve dhe mekanizmave ekzistuese.</t>
  </si>
  <si>
    <t>1.1.4.2 Reflektimi i rekomandimeve të raportit të vlerësimit në programet ekzistuese.</t>
  </si>
  <si>
    <t>1.1.4.3 Krijimi i hapësirave të sigurta virtuale dhe mbrojtja ndaj bullizimit online të fëmijëve.</t>
  </si>
  <si>
    <t>1.1.4.4 Takime me bordet e prindërve për informimin e tyre në lidhje me programet informuese.</t>
  </si>
  <si>
    <t>1.1.4.5 Programe për parandalimin e formave të ndryshme të bullizmit në rrjetet sociale të zhvilluara në shkolla, në institucionet e kujdesit shoqëror dhe për fëmijët në risk.</t>
  </si>
  <si>
    <t>1.1.5.1 Hartimi i një kalendari të takimeve dhe tematikave përkatëse nga oficeri i sigurisë në çdo shkollë (jo më pak se 4 takime në një vit shkollor)  për parandalimin e veprave penale ndaj fëmijëve dhe të kryera prej tyre.</t>
  </si>
  <si>
    <t>1.1.6.1 Hartimi i një strategjie komunikimi për informimin e fëmijëve dhe prindërve me fokus grupet e targetura.</t>
  </si>
  <si>
    <t>1.1.6.2 Takime periodike në komunitet të NJMF, SPZ dhe aktorëve të tjerë për të informuar fëmijët dhe prindërit si dhe fëmijët në rrezik braktisje të arsimit të detyruar në lidhje me parandalimin e kryerjes/përfshirjes në vepra penale ose nga viktimizimi prej tyre.</t>
  </si>
  <si>
    <t>1.1.6.3 Takime informuese derë më derë me prindër të fëmijëve të familjeve me probleme sociale.</t>
  </si>
  <si>
    <t>1.1.7.1 Përditësimi i informacionit online, me një gjuhë miqësore për fëmijët për të drejtat dhe shërbimet e drejtësisë miqësore për fëmijë nga çdo institucion.</t>
  </si>
  <si>
    <r>
      <t xml:space="preserve">1.1.7.2 Përgatitja e informacioneve me gjuhën e shenjave për </t>
    </r>
    <r>
      <rPr>
        <sz val="12"/>
        <color theme="1"/>
        <rFont val="Times New Roman"/>
        <family val="1"/>
      </rPr>
      <t>shërbimet e drejtësisë miqësore për fëmijët nga çdo institucion</t>
    </r>
    <r>
      <rPr>
        <sz val="12"/>
        <color rgb="FF000000"/>
        <rFont val="Times New Roman"/>
        <family val="1"/>
      </rPr>
      <t xml:space="preserve">  dhe publikimi i tyre në faqen zyrtare të institucionit.</t>
    </r>
  </si>
  <si>
    <t>1.1.7.3 Hartimi/përditësimi i manualeve të dedikuara dhe videove të thjeshtëzuara dhe me gjuhë miqësore për shërbimet për fëmijët nga çdo institucion shoqëruar me informacion për mënyrën e qasjes në këto shërbime.</t>
  </si>
  <si>
    <t>1.1.8.1 Programe informuese dhe edukuese për fëmijët në mediat audiovizive kombëtare  dhe lokale, me pjesëmarrjen e fëmijëve, veçanërisht në RTSH.</t>
  </si>
  <si>
    <t>1.1.8.2 Monitorimi i vazhdueshëm nga AMA i cilësisë së zbatimit të  programeve informuese,  edukuese dhe ndërgjegjësuese për fëmijët.</t>
  </si>
  <si>
    <t>1.1.9.1 Hartimi i kalendarit të aktiviteteve ndërgjegjësuese në zona të synuara.</t>
  </si>
  <si>
    <t>1.1.9.2 Zhvillimi i aktiviteteve informuese dhe ndërgjegjësuese për fëmijët lidhur me parandalim i përshkallëzimit të konflikteve në shkolla të konflikteve në shkolla dhe në komunitet dhe zgjidhjen miqësore të tyre.</t>
  </si>
  <si>
    <t>1.1.9.3 Zhvillimi i aktiviteteve informuese për integrimin e fëmijëve  në kontakt/konflikt me ligjin në shkolla dhe në komunitet.</t>
  </si>
  <si>
    <t>1.1.10.1 Fushatë kombëtare ndërgjegjësuese me fokus promovimin e mbrojtjes së të dhënave personale të fëmijës, veçanërisht të fëmijëve viktima, të fëmijës në kontakt/konflikt me ligjin së të dhënave personale, në sistemin arsimor të vendit (mësues, nxënës, student, staf akademik/administrative).</t>
  </si>
  <si>
    <t>1.1.10.2 Fushatë kombëtare ndërgjegjësuese me fokus mbrojtjen e fëmijëve nga format e ndryshme të diskriminimit dhe garantimi i drejtësisë miqësore për çdo fëmijë, me foksus të veçantë: fëmijët Romë, Egjyptianë, LGBTI, fëmijët me aftësi të kufizuar, fëmijët që jetojnë në kushte ekonomike dhe sociale të vështira, fëmijët e huaj, fëmijët pashtetësi dhe fëmijët e pashoqëruar.</t>
  </si>
  <si>
    <t>1.1.10.3 Aktivitete informuese dhe ndërgjegjësuese me fokus qasjen tek shërbimet e drejtësisë miqësore në çdo kohë për çdo fëmijë.</t>
  </si>
  <si>
    <t>1.2.1.3 Emisione në mediat audiovizive me një gjuhë miqësore mbi kuptimin,  zbatimin  dhe promovimin e drejtësisë restauruese dhe ndërmjetësimin për zgjidhjen e konflikteve.</t>
  </si>
  <si>
    <t>1.2.1.4 Zhvillimi i konkurseve midis shkollave për promovimin e drejtësisë restauruese dhe ndëmjetësimin në zgjidhjen e konflikteve.</t>
  </si>
  <si>
    <t>1.2.2.1 Ngritja e grupit të ndërmjetësve për  fëmijët në shkolla me përbërje të mësuesve, nxënësve dhe prindërve në shkollat e targetuara.</t>
  </si>
  <si>
    <t>1.2.2.2 Përgatitja e metodikave të ndërmjetësimit të konflikteve në shkollë.</t>
  </si>
  <si>
    <t>1.2.2.3 Trajnimi me metodikat  e ndërmjetësimit të mësuesve, fëmijëve dhe prindërve për drejtësinë restauruese dhe ndërmjetësimin.</t>
  </si>
  <si>
    <t>1.2.2.4 Trajnimi i mësuesve, oficerëve të sigurisë dhe të policisë në komunitet mbi adresimin e konflikteve për ndërmjësimin dhe drejtësi restauruese.</t>
  </si>
  <si>
    <t>1.2.2.5 Adresimi për ndërmjetësim i konflikteve të fëmijëve në shkollë dhe jashtë saj, respektivisht nga mësuesi dhe/ose oficeri i sigurisë, ose punonjësi i policimit në komunitet.</t>
  </si>
  <si>
    <t>1.2.2.6 Zbatimi i programeve për zgjidhjen  me ndërmjetësim të konflikteve  të fëmijëve në shkollë dhe jashtë saj, bazuar në interesin më të lartë të fëmijës.</t>
  </si>
  <si>
    <t>1.2.27 Matja e kënaqësisë së fëmijëve në lidhje me nivelin e shërbimeve të ofruar nga ndërmjetësit lidhur me programet e drejtësisë restauruese në shkollat e targetuara.</t>
  </si>
  <si>
    <t>2.1.1.1 Hartimi i raporteve vlerësuese të legjislacionit (civil, familjar, administrative) me fokus respektimin e të drejtave dhe interesit më të lartë të fëmijës, të drejtën për pjesëmarrje dhe për t’u dëgjuar në proces, efektiviteti i proceseve dhe ndjeshmëria e procedurave ku fëmija merr pjesë ose ku vendimmarrja ndikon mbi të.</t>
  </si>
  <si>
    <t>2.1.1.2 Zhvillimi i tryezave me të gjithë profesionistët që punojnë me dhe për fëmijët me qëllim prezantimin dhe diskutimin e gjetjeve, rekomandimeve dhe vlerësimin e nevojave për përmirësime të ligjeve dhe/ose aktet nënligjore në fushën civile, familjare administrative.</t>
  </si>
  <si>
    <t>2.1.1.3 Reflektimi i gjetjeve të raporteve në bazën ligjore  dhe miratimi i tyre nga organet  kompetente.</t>
  </si>
  <si>
    <t>2.1.2.1 Hartimi i raporteve vlerësuese të legjislacionit për përmirësime në fushën penale, ligjet e tjetra dhe/ose aktet nënligjore në fushën edrejtësisë penale për të mitur.</t>
  </si>
  <si>
    <t>2.1.2.2 Diskutimi i gjetjeve të raporteve të parashikuara në aktivitetin 2.1.2.1 si dhe gjetjeve  të hartuara në kuadër të programit shqiptaro -suedez me të gjithë profesionistët që punojnë me dhe për fëmijët.</t>
  </si>
  <si>
    <t>2.1.2.3 Reflektimi, i gjetjeve, hartimi dhe miratimi i ndryshimeve ligjore të nevojshme përfshirë kriminalizimin e të gjitha formave të abuzimit seksual të fëmijëve në internet.</t>
  </si>
  <si>
    <t>2.1.2.5Publikimi i legjislacionit të përditësuar dhe politikave të miratuara në fushën e drejtësisë për të mitur në faqet zyrtare e të gjithaveinstitucioneve që punojnë me dhe për fëmijët.</t>
  </si>
  <si>
    <t>2.1.3.1 Zhvillimi i tryezave mbi baza rajonale me përfshirjen e gjithë profesionistëve për diskutimin e problematikave,   diskutimi mbi modelet pozitive rajonale dhe të vendeve të BE-së në këto fusha si dhe vlerësimi i modeleve më të përshtatshme në Shqipëri.</t>
  </si>
  <si>
    <t>2.1.3.2 Studim mbi kuadrin ligjor lidhur me   problematikat e hasura në praktikë dhe sugjerime të modeleve pozitive rajonale dhe të vendeve të BE-së të përshtatshme për Shqipërinë.</t>
  </si>
  <si>
    <t>2.1.3.3. Hartimi i rekomandimeve për përmirësimin e bazës ligjore të nevojshme.</t>
  </si>
  <si>
    <t>2.1.3.4 Miratimi i ndryshimeve ligjore.</t>
  </si>
  <si>
    <t>2.1.3.5 Monitorimi i zbatimit të përmirësimeve ligjore dhe të ekzekutimit të vendimeve të çështjeve të adresuara në masë.</t>
  </si>
  <si>
    <t>MSHRF/AKR</t>
  </si>
  <si>
    <t>MSHRF, ASHDMF,MAS</t>
  </si>
  <si>
    <t>MSHRF</t>
  </si>
  <si>
    <t>QPKMR, ASHDMF, MSHMS, MAS, MSHRF, MD, Bashkitë e targetuara, SHSSH, DNJF, KLGJ, KLP, GJykatat, DHKA, DHKN</t>
  </si>
  <si>
    <t>QPKMR, ASHDMF, MSHMS,MAS,MSHRF, MD, Bashkitë e targetuara,SHSSH,DNJF,KLGJ,KLP, Gjykatat DHKA,DHKN</t>
  </si>
  <si>
    <t>QPKMR, ASHDMF, MSHMS,MAS,
MSHRF, MD, SHSSH,DNJF,
KLGJ,PP
Gjykatat,
DHKA,DHKNQPKMR, ASHDMF, MSHMS,MAS,
MSHRF, MD, SHSSH,DNJF,
KLGJ,PP
Gjykatat,
DHKA,DHKN</t>
  </si>
  <si>
    <t xml:space="preserve">QPKMR, ASHDMF, MSHMS,MAS,MSHRF, MD,
Bashkitë e targetuara, SHSSH,DNJF, KLGJ,KLP, GJYKATAT, DHKA, DHKN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</si>
</sst>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0_-;\-* #,##0.00_-;_-* &quot;-&quot;??_-;_-@_-"/>
    <numFmt numFmtId="165" formatCode="_(* #,##0_);_(* \(#,##0\);_(* &quot;-&quot;??_);_(@_)"/>
    <numFmt numFmtId="166" formatCode="0.0%"/>
  </numFmts>
  <fonts count="54" x14ac:knownFonts="1">
    <font>
      <sz val="11"/>
      <color theme="1"/>
      <name val="Calibri"/>
      <family val="2"/>
      <scheme val="minor"/>
    </font>
    <font>
      <sz val="10"/>
      <name val="Arial"/>
      <family val="2"/>
      <charset val="238"/>
    </font>
    <font>
      <sz val="10"/>
      <name val="Arial"/>
      <family val="2"/>
    </font>
    <font>
      <sz val="8"/>
      <name val="Calibri"/>
      <family val="2"/>
    </font>
    <font>
      <sz val="11"/>
      <color theme="1"/>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sz val="12"/>
      <color rgb="FF000000"/>
      <name val="Times New Roman"/>
      <family val="1"/>
    </font>
    <font>
      <b/>
      <sz val="12"/>
      <color rgb="FF000000"/>
      <name val="Times New Roman"/>
      <family val="1"/>
    </font>
    <font>
      <sz val="12"/>
      <color theme="1"/>
      <name val="Times New Roman"/>
      <family val="1"/>
    </font>
    <font>
      <b/>
      <sz val="9"/>
      <color theme="1"/>
      <name val="Times New Roman"/>
      <family val="1"/>
    </font>
    <font>
      <sz val="9"/>
      <color theme="1"/>
      <name val="Times New Roman"/>
      <family val="1"/>
    </font>
    <font>
      <b/>
      <sz val="9"/>
      <color rgb="FF000000"/>
      <name val="Times New Roman"/>
      <family val="1"/>
    </font>
    <font>
      <b/>
      <sz val="11"/>
      <color rgb="FFFF0000"/>
      <name val="Calibri"/>
      <family val="2"/>
      <scheme val="minor"/>
    </font>
    <font>
      <sz val="9"/>
      <color theme="1"/>
      <name val="Arial"/>
      <family val="2"/>
    </font>
    <font>
      <sz val="9"/>
      <color rgb="FF000000"/>
      <name val="Arial"/>
      <family val="2"/>
    </font>
    <font>
      <b/>
      <sz val="9"/>
      <color rgb="FF000000"/>
      <name val="Arial"/>
      <family val="2"/>
    </font>
    <font>
      <b/>
      <sz val="9"/>
      <color theme="1"/>
      <name val="Arial"/>
      <family val="2"/>
    </font>
    <font>
      <b/>
      <i/>
      <sz val="9"/>
      <color rgb="FFFF0000"/>
      <name val="Arial"/>
      <family val="2"/>
    </font>
    <font>
      <b/>
      <sz val="9"/>
      <color rgb="FFFFFFFF"/>
      <name val="Arial"/>
      <family val="2"/>
    </font>
    <font>
      <b/>
      <i/>
      <sz val="9"/>
      <color rgb="FF000000"/>
      <name val="Arial"/>
      <family val="2"/>
    </font>
    <font>
      <b/>
      <sz val="14"/>
      <color rgb="FF0070C0"/>
      <name val="Calibri"/>
      <family val="2"/>
      <scheme val="minor"/>
    </font>
    <font>
      <b/>
      <sz val="11"/>
      <color theme="1"/>
      <name val="Arial"/>
      <family val="2"/>
    </font>
    <font>
      <b/>
      <i/>
      <sz val="9"/>
      <color theme="1"/>
      <name val="Arial"/>
      <family val="2"/>
    </font>
    <font>
      <b/>
      <sz val="12"/>
      <color theme="1"/>
      <name val="Times New Roman"/>
      <family val="1"/>
    </font>
    <font>
      <b/>
      <sz val="12"/>
      <color indexed="10"/>
      <name val="Times New Roman"/>
      <family val="1"/>
    </font>
    <font>
      <b/>
      <sz val="12"/>
      <color rgb="FFFF0000"/>
      <name val="Times New Roman"/>
      <family val="1"/>
    </font>
    <font>
      <sz val="11"/>
      <name val="Calibri"/>
      <family val="2"/>
      <scheme val="minor"/>
    </font>
    <font>
      <b/>
      <sz val="12"/>
      <name val="Times New Roman"/>
      <family val="1"/>
    </font>
    <font>
      <b/>
      <sz val="14"/>
      <color theme="8"/>
      <name val="Times New Roman"/>
      <family val="1"/>
    </font>
    <font>
      <sz val="8"/>
      <color rgb="FF000000"/>
      <name val="Arial"/>
      <family val="2"/>
    </font>
    <font>
      <b/>
      <sz val="14"/>
      <color theme="8" tint="-0.249977111117893"/>
      <name val="Times New Roman"/>
      <family val="1"/>
    </font>
    <font>
      <sz val="14"/>
      <color theme="8" tint="-0.249977111117893"/>
      <name val="Times New Roman"/>
      <family val="1"/>
    </font>
    <font>
      <b/>
      <sz val="12"/>
      <color indexed="8"/>
      <name val="Times New Roman"/>
      <family val="1"/>
    </font>
    <font>
      <sz val="12"/>
      <color indexed="8"/>
      <name val="Times New Roman"/>
      <family val="1"/>
    </font>
    <font>
      <sz val="14"/>
      <color theme="8"/>
      <name val="Times New Roman"/>
      <family val="1"/>
    </font>
    <font>
      <sz val="10"/>
      <color theme="1"/>
      <name val="Times New Roman"/>
      <family val="1"/>
    </font>
    <font>
      <b/>
      <sz val="12"/>
      <color rgb="FF000000"/>
      <name val="Calibri"/>
      <family val="2"/>
    </font>
    <font>
      <sz val="10"/>
      <color rgb="FFFF0000"/>
      <name val="Times New Roman"/>
      <family val="1"/>
    </font>
    <font>
      <b/>
      <sz val="10"/>
      <color theme="1"/>
      <name val="Times New Roman"/>
      <family val="1"/>
    </font>
    <font>
      <b/>
      <i/>
      <sz val="12"/>
      <color indexed="30"/>
      <name val="Times New Roman"/>
      <family val="1"/>
    </font>
    <font>
      <sz val="12"/>
      <color rgb="FFFF0000"/>
      <name val="Times New Roman"/>
      <family val="1"/>
    </font>
    <font>
      <sz val="12"/>
      <name val="Times New Roman"/>
      <family val="1"/>
    </font>
    <font>
      <b/>
      <i/>
      <sz val="12"/>
      <color rgb="FF0070C0"/>
      <name val="Times New Roman"/>
      <family val="1"/>
    </font>
    <font>
      <sz val="10"/>
      <color theme="1"/>
      <name val="Calibri"/>
      <family val="2"/>
      <scheme val="minor"/>
    </font>
    <font>
      <sz val="12"/>
      <color rgb="FFFF0000"/>
      <name val="Calibri"/>
      <family val="2"/>
    </font>
    <font>
      <sz val="6"/>
      <color rgb="FFFF0000"/>
      <name val="Times New Roman"/>
      <family val="1"/>
    </font>
    <font>
      <b/>
      <sz val="14"/>
      <color theme="1"/>
      <name val="Times New Roman"/>
      <family val="1"/>
    </font>
    <font>
      <sz val="14"/>
      <color theme="1"/>
      <name val="Times New Roman"/>
      <family val="1"/>
    </font>
    <font>
      <sz val="14"/>
      <color theme="1"/>
      <name val="Calibri"/>
      <family val="2"/>
      <scheme val="minor"/>
    </font>
    <font>
      <b/>
      <sz val="14"/>
      <color rgb="FFFF0000"/>
      <name val="Times New Roman"/>
      <family val="1"/>
    </font>
    <font>
      <sz val="14"/>
      <color theme="0"/>
      <name val="Calibri"/>
      <family val="2"/>
      <scheme val="minor"/>
    </font>
    <font>
      <sz val="14"/>
      <color theme="0"/>
      <name val="Calibri"/>
      <family val="2"/>
    </font>
  </fonts>
  <fills count="14">
    <fill>
      <patternFill patternType="none"/>
    </fill>
    <fill>
      <patternFill patternType="gray125"/>
    </fill>
    <fill>
      <patternFill patternType="solid">
        <fgColor theme="5"/>
      </patternFill>
    </fill>
    <fill>
      <patternFill patternType="solid">
        <fgColor theme="8"/>
      </patternFill>
    </fill>
    <fill>
      <patternFill patternType="solid">
        <fgColor theme="9"/>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4472C4"/>
        <bgColor indexed="64"/>
      </patternFill>
    </fill>
    <fill>
      <patternFill patternType="solid">
        <fgColor rgb="FFD9E2F3"/>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rgb="FF4472C4"/>
      </bottom>
      <diagonal/>
    </border>
    <border>
      <left/>
      <right style="medium">
        <color indexed="64"/>
      </right>
      <top/>
      <bottom style="medium">
        <color rgb="FF8EAADB"/>
      </bottom>
      <diagonal/>
    </border>
    <border>
      <left style="medium">
        <color indexed="64"/>
      </left>
      <right style="medium">
        <color rgb="FF8EAADB"/>
      </right>
      <top/>
      <bottom/>
      <diagonal/>
    </border>
    <border>
      <left style="medium">
        <color indexed="64"/>
      </left>
      <right style="medium">
        <color rgb="FF8EAADB"/>
      </right>
      <top/>
      <bottom style="medium">
        <color indexed="64"/>
      </bottom>
      <diagonal/>
    </border>
    <border>
      <left style="medium">
        <color rgb="FF8EAADB"/>
      </left>
      <right style="medium">
        <color rgb="FF8EAADB"/>
      </right>
      <top/>
      <bottom style="medium">
        <color indexed="64"/>
      </bottom>
      <diagonal/>
    </border>
    <border>
      <left style="medium">
        <color rgb="FF8EAADB"/>
      </left>
      <right style="medium">
        <color indexed="64"/>
      </right>
      <top style="medium">
        <color rgb="FF8EAADB"/>
      </top>
      <bottom/>
      <diagonal/>
    </border>
    <border>
      <left style="medium">
        <color rgb="FF8EAADB"/>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medium">
        <color indexed="64"/>
      </right>
      <top style="medium">
        <color rgb="FF4472C4"/>
      </top>
      <bottom/>
      <diagonal/>
    </border>
    <border>
      <left style="medium">
        <color rgb="FF8EAADB"/>
      </left>
      <right style="medium">
        <color rgb="FF8EAADB"/>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medium">
        <color indexed="64"/>
      </right>
      <top style="medium">
        <color indexed="64"/>
      </top>
      <bottom/>
      <diagonal/>
    </border>
  </borders>
  <cellStyleXfs count="1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43" fontId="4" fillId="0" borderId="0" applyFont="0" applyFill="0" applyBorder="0" applyAlignment="0" applyProtection="0"/>
    <xf numFmtId="43" fontId="2" fillId="0" borderId="0" applyFont="0" applyFill="0" applyBorder="0" applyAlignment="0" applyProtection="0"/>
    <xf numFmtId="164" fontId="4" fillId="0" borderId="0" applyFont="0" applyFill="0" applyBorder="0" applyAlignment="0" applyProtection="0"/>
    <xf numFmtId="0" fontId="2" fillId="0" borderId="0"/>
    <xf numFmtId="0" fontId="2" fillId="0" borderId="0"/>
    <xf numFmtId="0" fontId="2" fillId="0" borderId="0"/>
    <xf numFmtId="0" fontId="4" fillId="0" borderId="0"/>
    <xf numFmtId="0" fontId="6" fillId="0" borderId="0"/>
    <xf numFmtId="0" fontId="1" fillId="0" borderId="0"/>
    <xf numFmtId="0" fontId="2" fillId="0" borderId="0"/>
    <xf numFmtId="9" fontId="4" fillId="0" borderId="0" applyFont="0" applyFill="0" applyBorder="0" applyAlignment="0" applyProtection="0"/>
  </cellStyleXfs>
  <cellXfs count="588">
    <xf numFmtId="0" fontId="0" fillId="0" borderId="0" xfId="0"/>
    <xf numFmtId="0" fontId="8" fillId="0" borderId="1" xfId="0" applyFont="1" applyBorder="1" applyAlignment="1">
      <alignment horizontal="center" vertical="center" wrapText="1"/>
    </xf>
    <xf numFmtId="3" fontId="7" fillId="5" borderId="0" xfId="0" applyNumberFormat="1" applyFont="1" applyFill="1"/>
    <xf numFmtId="0" fontId="9" fillId="5" borderId="0" xfId="0" applyFont="1" applyFill="1" applyAlignment="1">
      <alignment horizontal="center" vertical="center" wrapText="1"/>
    </xf>
    <xf numFmtId="0" fontId="11" fillId="0" borderId="0" xfId="0" applyFont="1"/>
    <xf numFmtId="0" fontId="12" fillId="0" borderId="0" xfId="0" applyFont="1"/>
    <xf numFmtId="0" fontId="12" fillId="0" borderId="0" xfId="0" applyFont="1" applyAlignment="1">
      <alignment horizontal="center"/>
    </xf>
    <xf numFmtId="3" fontId="9" fillId="0" borderId="12" xfId="0" applyNumberFormat="1" applyFont="1" applyBorder="1" applyAlignment="1">
      <alignment horizontal="center" vertical="center" wrapText="1"/>
    </xf>
    <xf numFmtId="3" fontId="9" fillId="0" borderId="13"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1" xfId="4" applyNumberFormat="1" applyFont="1" applyFill="1" applyBorder="1" applyAlignment="1">
      <alignment horizontal="center" vertical="center" wrapText="1"/>
    </xf>
    <xf numFmtId="3" fontId="12" fillId="0" borderId="0" xfId="0" applyNumberFormat="1" applyFont="1" applyAlignment="1">
      <alignment horizontal="center" vertical="center"/>
    </xf>
    <xf numFmtId="3" fontId="0" fillId="0" borderId="0" xfId="0" applyNumberFormat="1" applyAlignment="1">
      <alignment horizontal="center" vertical="center"/>
    </xf>
    <xf numFmtId="3" fontId="0" fillId="0" borderId="18" xfId="0" applyNumberFormat="1" applyBorder="1" applyAlignment="1">
      <alignment horizontal="center" vertical="center"/>
    </xf>
    <xf numFmtId="3" fontId="4" fillId="0" borderId="0" xfId="14" applyNumberFormat="1" applyFont="1" applyAlignment="1">
      <alignment horizontal="center" vertical="center"/>
    </xf>
    <xf numFmtId="3" fontId="12" fillId="0" borderId="0" xfId="4" applyNumberFormat="1" applyFont="1" applyFill="1" applyBorder="1" applyAlignment="1">
      <alignment horizontal="center" vertical="center"/>
    </xf>
    <xf numFmtId="3" fontId="12" fillId="0" borderId="0" xfId="0" applyNumberFormat="1" applyFont="1"/>
    <xf numFmtId="0" fontId="11" fillId="0" borderId="0" xfId="0" applyFont="1" applyAlignment="1">
      <alignment horizontal="center"/>
    </xf>
    <xf numFmtId="3" fontId="5" fillId="3" borderId="1" xfId="2" applyNumberFormat="1" applyBorder="1" applyAlignment="1">
      <alignment horizontal="center" vertical="center" wrapText="1"/>
    </xf>
    <xf numFmtId="3" fontId="5" fillId="3" borderId="1" xfId="2" applyNumberFormat="1" applyBorder="1" applyAlignment="1">
      <alignment horizontal="center" vertical="center"/>
    </xf>
    <xf numFmtId="3" fontId="5" fillId="4" borderId="1" xfId="3" applyNumberFormat="1" applyBorder="1" applyAlignment="1">
      <alignment horizontal="center" vertical="center"/>
    </xf>
    <xf numFmtId="3" fontId="5" fillId="2" borderId="1" xfId="1" applyNumberFormat="1" applyBorder="1" applyAlignment="1">
      <alignment horizontal="center" vertical="center"/>
    </xf>
    <xf numFmtId="3" fontId="0" fillId="0" borderId="0" xfId="0" applyNumberFormat="1"/>
    <xf numFmtId="3" fontId="14" fillId="0" borderId="0" xfId="0" applyNumberFormat="1" applyFont="1" applyAlignment="1">
      <alignment horizontal="center" vertical="center"/>
    </xf>
    <xf numFmtId="0" fontId="20" fillId="8" borderId="33" xfId="0" applyFont="1" applyFill="1" applyBorder="1" applyAlignment="1">
      <alignment horizontal="center" vertical="center" wrapText="1"/>
    </xf>
    <xf numFmtId="0" fontId="20" fillId="8" borderId="17" xfId="0" applyFont="1" applyFill="1" applyBorder="1" applyAlignment="1">
      <alignment horizontal="center" vertical="center" wrapText="1"/>
    </xf>
    <xf numFmtId="0" fontId="0" fillId="8" borderId="35" xfId="0" applyFill="1" applyBorder="1" applyAlignment="1">
      <alignment vertical="center" wrapText="1"/>
    </xf>
    <xf numFmtId="0" fontId="18" fillId="0" borderId="37" xfId="0" applyFont="1" applyBorder="1" applyAlignment="1">
      <alignment horizontal="right" vertical="center" wrapText="1"/>
    </xf>
    <xf numFmtId="0" fontId="19" fillId="0" borderId="38" xfId="0" applyFont="1" applyBorder="1" applyAlignment="1">
      <alignment horizontal="right" vertical="center" wrapText="1"/>
    </xf>
    <xf numFmtId="3" fontId="9" fillId="0" borderId="24" xfId="0" applyNumberFormat="1" applyFont="1" applyBorder="1" applyAlignment="1">
      <alignment horizontal="center" vertical="center" wrapText="1"/>
    </xf>
    <xf numFmtId="3" fontId="9" fillId="0" borderId="29" xfId="0" applyNumberFormat="1" applyFont="1" applyBorder="1" applyAlignment="1">
      <alignment horizontal="center" vertical="center" wrapText="1"/>
    </xf>
    <xf numFmtId="0" fontId="9" fillId="0" borderId="18" xfId="0" applyFont="1" applyBorder="1" applyAlignment="1">
      <alignment horizontal="center" vertical="center" wrapText="1"/>
    </xf>
    <xf numFmtId="3" fontId="29" fillId="0" borderId="34" xfId="0" applyNumberFormat="1" applyFont="1" applyBorder="1" applyAlignment="1">
      <alignment horizontal="center" vertical="center" wrapText="1"/>
    </xf>
    <xf numFmtId="3" fontId="28" fillId="0" borderId="32" xfId="0" applyNumberFormat="1" applyFont="1" applyBorder="1" applyAlignment="1">
      <alignment horizontal="center" vertical="center" wrapText="1"/>
    </xf>
    <xf numFmtId="3" fontId="28" fillId="0" borderId="33" xfId="0" applyNumberFormat="1" applyFont="1" applyBorder="1" applyAlignment="1">
      <alignment horizontal="center" vertical="center" wrapText="1"/>
    </xf>
    <xf numFmtId="3" fontId="9" fillId="0" borderId="16" xfId="0" applyNumberFormat="1" applyFont="1" applyBorder="1" applyAlignment="1">
      <alignment horizontal="center" vertical="center" wrapText="1"/>
    </xf>
    <xf numFmtId="3" fontId="9" fillId="0" borderId="32" xfId="0" applyNumberFormat="1" applyFont="1" applyBorder="1" applyAlignment="1">
      <alignment horizontal="center" vertical="center" wrapText="1"/>
    </xf>
    <xf numFmtId="3" fontId="9" fillId="0" borderId="43" xfId="0" applyNumberFormat="1" applyFont="1" applyBorder="1" applyAlignment="1">
      <alignment horizontal="center" vertical="center" wrapText="1"/>
    </xf>
    <xf numFmtId="0" fontId="9" fillId="0" borderId="34" xfId="0" applyFont="1" applyBorder="1" applyAlignment="1">
      <alignment horizontal="center" vertical="center" wrapText="1"/>
    </xf>
    <xf numFmtId="0" fontId="9" fillId="0" borderId="32" xfId="0" applyFont="1" applyBorder="1" applyAlignment="1">
      <alignment horizontal="center" vertical="center" wrapText="1"/>
    </xf>
    <xf numFmtId="3" fontId="29" fillId="0" borderId="32" xfId="0" applyNumberFormat="1" applyFont="1" applyBorder="1" applyAlignment="1">
      <alignment horizontal="center" vertical="center" wrapText="1"/>
    </xf>
    <xf numFmtId="3" fontId="0" fillId="0" borderId="33" xfId="0" applyNumberFormat="1" applyBorder="1" applyAlignment="1">
      <alignment horizontal="center" vertical="center"/>
    </xf>
    <xf numFmtId="3" fontId="9" fillId="0" borderId="7" xfId="0" applyNumberFormat="1" applyFont="1" applyBorder="1" applyAlignment="1">
      <alignment horizontal="center" vertical="center" wrapText="1"/>
    </xf>
    <xf numFmtId="3" fontId="9" fillId="0" borderId="17" xfId="0" applyNumberFormat="1" applyFont="1" applyBorder="1" applyAlignment="1">
      <alignment horizontal="center" vertical="center" wrapText="1"/>
    </xf>
    <xf numFmtId="0" fontId="9" fillId="0" borderId="1" xfId="0" applyFont="1" applyBorder="1" applyAlignment="1">
      <alignment horizontal="center" vertical="center" wrapText="1"/>
    </xf>
    <xf numFmtId="3" fontId="11" fillId="0" borderId="0" xfId="0" applyNumberFormat="1" applyFont="1"/>
    <xf numFmtId="0" fontId="20" fillId="8" borderId="32" xfId="0" applyFont="1" applyFill="1" applyBorder="1" applyAlignment="1">
      <alignment horizontal="center" vertical="center" wrapText="1"/>
    </xf>
    <xf numFmtId="0" fontId="20" fillId="8" borderId="0" xfId="0" applyFont="1" applyFill="1" applyAlignment="1">
      <alignment horizontal="center" vertical="center" wrapText="1"/>
    </xf>
    <xf numFmtId="3" fontId="9" fillId="0" borderId="11" xfId="0" applyNumberFormat="1" applyFont="1" applyBorder="1" applyAlignment="1">
      <alignment horizontal="center" vertical="center" wrapText="1"/>
    </xf>
    <xf numFmtId="9" fontId="0" fillId="0" borderId="0" xfId="0" applyNumberFormat="1" applyAlignment="1">
      <alignment horizontal="center" vertical="center"/>
    </xf>
    <xf numFmtId="3" fontId="27" fillId="0" borderId="2" xfId="0" applyNumberFormat="1" applyFont="1" applyBorder="1" applyAlignment="1">
      <alignment horizontal="center" vertical="center"/>
    </xf>
    <xf numFmtId="3" fontId="9" fillId="11" borderId="18" xfId="0" applyNumberFormat="1" applyFont="1" applyFill="1" applyBorder="1" applyAlignment="1">
      <alignment horizontal="center" vertical="center" wrapText="1"/>
    </xf>
    <xf numFmtId="3" fontId="9" fillId="11" borderId="20" xfId="0" applyNumberFormat="1" applyFont="1" applyFill="1" applyBorder="1" applyAlignment="1">
      <alignment horizontal="center" vertical="center" wrapText="1"/>
    </xf>
    <xf numFmtId="3" fontId="9" fillId="11" borderId="43" xfId="0" applyNumberFormat="1" applyFont="1" applyFill="1" applyBorder="1" applyAlignment="1">
      <alignment horizontal="center" vertical="center" wrapText="1"/>
    </xf>
    <xf numFmtId="3" fontId="9" fillId="11" borderId="25"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3" fontId="27" fillId="0" borderId="1" xfId="0" applyNumberFormat="1" applyFont="1" applyBorder="1" applyAlignment="1">
      <alignment horizontal="center" vertical="center"/>
    </xf>
    <xf numFmtId="3" fontId="21" fillId="9" borderId="36" xfId="0" applyNumberFormat="1" applyFont="1" applyFill="1" applyBorder="1" applyAlignment="1">
      <alignment horizontal="center" vertical="center" wrapText="1"/>
    </xf>
    <xf numFmtId="0" fontId="37" fillId="0" borderId="0" xfId="0" applyFont="1" applyAlignment="1">
      <alignment wrapText="1"/>
    </xf>
    <xf numFmtId="10" fontId="11" fillId="0" borderId="0" xfId="0" applyNumberFormat="1" applyFont="1"/>
    <xf numFmtId="3" fontId="5" fillId="4" borderId="3" xfId="3" applyNumberFormat="1" applyBorder="1" applyAlignment="1">
      <alignment horizontal="center" vertical="center"/>
    </xf>
    <xf numFmtId="3" fontId="5" fillId="0" borderId="0" xfId="3" applyNumberFormat="1" applyFill="1" applyBorder="1" applyAlignment="1">
      <alignment horizontal="center" vertical="center"/>
    </xf>
    <xf numFmtId="166" fontId="5" fillId="0" borderId="0" xfId="3" applyNumberFormat="1" applyFill="1" applyBorder="1" applyAlignment="1">
      <alignment horizontal="center" vertical="center"/>
    </xf>
    <xf numFmtId="9" fontId="4" fillId="0" borderId="0" xfId="14" applyFont="1" applyAlignment="1">
      <alignment horizontal="center" vertical="center"/>
    </xf>
    <xf numFmtId="0" fontId="12" fillId="0" borderId="0" xfId="0" applyFont="1" applyAlignment="1">
      <alignment wrapText="1"/>
    </xf>
    <xf numFmtId="0" fontId="37" fillId="0" borderId="0" xfId="0" applyFont="1"/>
    <xf numFmtId="0" fontId="40" fillId="0" borderId="0" xfId="0" applyFont="1"/>
    <xf numFmtId="10" fontId="40" fillId="0" borderId="0" xfId="0" applyNumberFormat="1" applyFont="1"/>
    <xf numFmtId="3" fontId="37" fillId="0" borderId="0" xfId="4" applyNumberFormat="1" applyFont="1" applyFill="1" applyBorder="1" applyAlignment="1">
      <alignment horizontal="center" vertical="center"/>
    </xf>
    <xf numFmtId="3" fontId="40" fillId="0" borderId="0" xfId="0" applyNumberFormat="1" applyFont="1"/>
    <xf numFmtId="0" fontId="39" fillId="0" borderId="0" xfId="0" applyFont="1"/>
    <xf numFmtId="3" fontId="16" fillId="9" borderId="1" xfId="0" applyNumberFormat="1" applyFont="1" applyFill="1" applyBorder="1" applyAlignment="1">
      <alignment horizontal="center" vertical="center" wrapText="1"/>
    </xf>
    <xf numFmtId="3" fontId="15" fillId="0" borderId="1" xfId="0" applyNumberFormat="1" applyFont="1" applyBorder="1" applyAlignment="1">
      <alignment horizontal="center" vertical="center" wrapText="1"/>
    </xf>
    <xf numFmtId="0" fontId="0" fillId="8" borderId="0" xfId="0" applyFill="1" applyAlignment="1">
      <alignment vertical="center" wrapText="1"/>
    </xf>
    <xf numFmtId="0" fontId="16" fillId="9"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8" fillId="9" borderId="1" xfId="0" applyFont="1" applyFill="1" applyBorder="1" applyAlignment="1">
      <alignment horizontal="center" vertical="center" wrapText="1"/>
    </xf>
    <xf numFmtId="3" fontId="17" fillId="9" borderId="1" xfId="0" applyNumberFormat="1" applyFont="1" applyFill="1" applyBorder="1" applyAlignment="1">
      <alignment horizontal="center" vertical="center" wrapText="1"/>
    </xf>
    <xf numFmtId="0" fontId="17" fillId="9" borderId="1" xfId="0" applyFont="1" applyFill="1" applyBorder="1" applyAlignment="1">
      <alignment horizontal="right" vertical="center" wrapText="1"/>
    </xf>
    <xf numFmtId="41" fontId="37" fillId="0" borderId="0" xfId="0" applyNumberFormat="1" applyFont="1" applyAlignment="1">
      <alignment wrapText="1"/>
    </xf>
    <xf numFmtId="43" fontId="11" fillId="0" borderId="0" xfId="0" applyNumberFormat="1" applyFont="1"/>
    <xf numFmtId="0" fontId="9" fillId="0" borderId="27" xfId="0" applyFont="1" applyBorder="1" applyAlignment="1">
      <alignment horizontal="center" vertical="center" wrapText="1"/>
    </xf>
    <xf numFmtId="0" fontId="25" fillId="0" borderId="1" xfId="0" applyFont="1" applyBorder="1" applyAlignment="1">
      <alignment horizontal="center" vertical="center"/>
    </xf>
    <xf numFmtId="3" fontId="9" fillId="0" borderId="2" xfId="0" applyNumberFormat="1" applyFont="1" applyBorder="1" applyAlignment="1">
      <alignment horizontal="center" vertical="center" wrapText="1"/>
    </xf>
    <xf numFmtId="3" fontId="9" fillId="0" borderId="10"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8" fillId="0" borderId="27" xfId="0" applyFont="1" applyBorder="1" applyAlignment="1">
      <alignment horizontal="center" vertical="center" wrapText="1"/>
    </xf>
    <xf numFmtId="3" fontId="8" fillId="0" borderId="27" xfId="0" applyNumberFormat="1" applyFont="1" applyBorder="1" applyAlignment="1">
      <alignment horizontal="center" vertical="center" wrapText="1"/>
    </xf>
    <xf numFmtId="3" fontId="8" fillId="0" borderId="27" xfId="4" applyNumberFormat="1" applyFont="1" applyBorder="1" applyAlignment="1">
      <alignment horizontal="center" vertical="center" wrapText="1"/>
    </xf>
    <xf numFmtId="3" fontId="8" fillId="0" borderId="27" xfId="4" applyNumberFormat="1" applyFont="1" applyFill="1" applyBorder="1" applyAlignment="1">
      <alignment horizontal="center" vertical="center" wrapText="1"/>
    </xf>
    <xf numFmtId="3" fontId="8" fillId="0" borderId="28" xfId="4" applyNumberFormat="1" applyFont="1" applyBorder="1" applyAlignment="1">
      <alignment horizontal="center" vertical="center" wrapText="1"/>
    </xf>
    <xf numFmtId="0" fontId="9" fillId="0" borderId="5" xfId="0" applyFont="1" applyBorder="1" applyAlignment="1">
      <alignment horizontal="center" vertical="center" wrapText="1"/>
    </xf>
    <xf numFmtId="0" fontId="41" fillId="0" borderId="1" xfId="0" applyFont="1" applyBorder="1" applyAlignment="1">
      <alignment horizontal="left" vertical="center" wrapText="1"/>
    </xf>
    <xf numFmtId="0" fontId="8" fillId="0" borderId="1" xfId="0" applyFont="1" applyBorder="1" applyAlignment="1">
      <alignment horizontal="left" vertical="center" wrapText="1"/>
    </xf>
    <xf numFmtId="3" fontId="8" fillId="0" borderId="1" xfId="4" applyNumberFormat="1" applyFont="1" applyBorder="1" applyAlignment="1">
      <alignment horizontal="center" vertical="center" wrapText="1"/>
    </xf>
    <xf numFmtId="3" fontId="8" fillId="0" borderId="14" xfId="4" applyNumberFormat="1" applyFont="1" applyBorder="1" applyAlignment="1">
      <alignment horizontal="center" vertical="center" wrapText="1"/>
    </xf>
    <xf numFmtId="0" fontId="10" fillId="0" borderId="1" xfId="0" applyFont="1" applyBorder="1" applyAlignment="1">
      <alignment vertical="center" wrapText="1"/>
    </xf>
    <xf numFmtId="0" fontId="42" fillId="0" borderId="1" xfId="0" applyFont="1" applyBorder="1" applyAlignment="1">
      <alignment horizontal="left" vertical="center" wrapText="1"/>
    </xf>
    <xf numFmtId="0" fontId="42" fillId="0" borderId="1" xfId="0" applyFont="1" applyBorder="1" applyAlignment="1">
      <alignment horizontal="center" vertical="center" wrapText="1"/>
    </xf>
    <xf numFmtId="0" fontId="42" fillId="12" borderId="8" xfId="0" applyFont="1" applyFill="1" applyBorder="1" applyAlignment="1">
      <alignment horizontal="center" vertical="center" wrapText="1"/>
    </xf>
    <xf numFmtId="37" fontId="10" fillId="0" borderId="1" xfId="0" applyNumberFormat="1" applyFont="1" applyBorder="1"/>
    <xf numFmtId="41" fontId="8" fillId="0" borderId="14" xfId="4" applyNumberFormat="1" applyFont="1" applyBorder="1" applyAlignment="1">
      <alignment horizontal="center" vertical="center" wrapText="1"/>
    </xf>
    <xf numFmtId="0" fontId="42" fillId="12" borderId="1" xfId="0" applyFont="1" applyFill="1" applyBorder="1" applyAlignment="1">
      <alignment horizontal="center" wrapText="1"/>
    </xf>
    <xf numFmtId="0" fontId="42" fillId="12" borderId="1" xfId="0" applyFont="1" applyFill="1" applyBorder="1" applyAlignment="1">
      <alignment horizontal="center" vertical="center" wrapText="1"/>
    </xf>
    <xf numFmtId="0" fontId="42" fillId="12" borderId="42" xfId="0" applyFont="1" applyFill="1" applyBorder="1" applyAlignment="1">
      <alignment horizontal="center" wrapText="1"/>
    </xf>
    <xf numFmtId="0" fontId="10" fillId="0" borderId="1" xfId="0" applyFont="1" applyBorder="1" applyAlignment="1">
      <alignment vertical="top" wrapText="1"/>
    </xf>
    <xf numFmtId="0" fontId="42" fillId="0" borderId="1" xfId="0" applyFont="1" applyBorder="1" applyAlignment="1">
      <alignment horizontal="left" wrapText="1"/>
    </xf>
    <xf numFmtId="0" fontId="8" fillId="0" borderId="1" xfId="0" applyFont="1" applyBorder="1" applyAlignment="1">
      <alignment horizontal="center" wrapText="1"/>
    </xf>
    <xf numFmtId="3" fontId="8" fillId="0" borderId="1" xfId="0" applyNumberFormat="1" applyFont="1" applyBorder="1" applyAlignment="1">
      <alignment horizontal="center" wrapText="1"/>
    </xf>
    <xf numFmtId="3" fontId="8" fillId="0" borderId="1" xfId="4" applyNumberFormat="1" applyFont="1" applyBorder="1" applyAlignment="1">
      <alignment horizontal="center" wrapText="1"/>
    </xf>
    <xf numFmtId="3" fontId="8" fillId="0" borderId="1" xfId="4" applyNumberFormat="1" applyFont="1" applyFill="1" applyBorder="1" applyAlignment="1">
      <alignment horizontal="center" wrapText="1"/>
    </xf>
    <xf numFmtId="41" fontId="8" fillId="0" borderId="14" xfId="4" applyNumberFormat="1" applyFont="1" applyBorder="1" applyAlignment="1">
      <alignment horizontal="center" wrapText="1"/>
    </xf>
    <xf numFmtId="0" fontId="9" fillId="0" borderId="5" xfId="0" applyFont="1" applyBorder="1" applyAlignment="1">
      <alignment horizontal="center" wrapText="1"/>
    </xf>
    <xf numFmtId="0" fontId="9" fillId="7" borderId="23" xfId="0" applyFont="1" applyFill="1" applyBorder="1" applyAlignment="1">
      <alignment horizontal="center" vertical="center" wrapText="1"/>
    </xf>
    <xf numFmtId="0" fontId="27" fillId="7" borderId="21" xfId="0" applyFont="1" applyFill="1" applyBorder="1" applyAlignment="1">
      <alignment horizontal="left" vertical="center" wrapText="1"/>
    </xf>
    <xf numFmtId="0" fontId="9" fillId="7" borderId="21" xfId="0" applyFont="1" applyFill="1" applyBorder="1" applyAlignment="1">
      <alignment horizontal="left" vertical="center" wrapText="1"/>
    </xf>
    <xf numFmtId="0" fontId="9" fillId="7" borderId="21" xfId="0" applyFont="1" applyFill="1" applyBorder="1" applyAlignment="1">
      <alignment horizontal="center" vertical="center" wrapText="1"/>
    </xf>
    <xf numFmtId="3" fontId="27" fillId="7" borderId="21" xfId="4" applyNumberFormat="1" applyFont="1" applyFill="1" applyBorder="1" applyAlignment="1">
      <alignment horizontal="center" vertical="center" wrapText="1"/>
    </xf>
    <xf numFmtId="3" fontId="10" fillId="0" borderId="1" xfId="0" applyNumberFormat="1" applyFont="1" applyBorder="1" applyAlignment="1">
      <alignment horizontal="center" vertical="center"/>
    </xf>
    <xf numFmtId="0" fontId="10" fillId="0" borderId="0" xfId="0" applyFont="1" applyAlignment="1">
      <alignment horizontal="center" vertical="center" wrapText="1"/>
    </xf>
    <xf numFmtId="3" fontId="10" fillId="0" borderId="1" xfId="0" applyNumberFormat="1" applyFont="1" applyBorder="1" applyAlignment="1">
      <alignment horizontal="center" vertical="center" wrapText="1"/>
    </xf>
    <xf numFmtId="0" fontId="9" fillId="7" borderId="45" xfId="0" applyFont="1" applyFill="1" applyBorder="1" applyAlignment="1">
      <alignment horizontal="center" vertical="center" wrapText="1"/>
    </xf>
    <xf numFmtId="41" fontId="27" fillId="7" borderId="21" xfId="4" applyNumberFormat="1"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3" fontId="9" fillId="0" borderId="3" xfId="0" applyNumberFormat="1" applyFont="1" applyBorder="1" applyAlignment="1">
      <alignment horizontal="center" vertical="center" wrapText="1"/>
    </xf>
    <xf numFmtId="0" fontId="10" fillId="0" borderId="27" xfId="0" applyFont="1" applyBorder="1" applyAlignment="1">
      <alignment horizontal="center"/>
    </xf>
    <xf numFmtId="3" fontId="8" fillId="0" borderId="28" xfId="0" applyNumberFormat="1"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xf>
    <xf numFmtId="3" fontId="8" fillId="0" borderId="14" xfId="0" applyNumberFormat="1" applyFont="1" applyBorder="1" applyAlignment="1">
      <alignment horizontal="center" vertical="center" wrapText="1"/>
    </xf>
    <xf numFmtId="0" fontId="10" fillId="0" borderId="8" xfId="0" applyFont="1" applyBorder="1" applyAlignment="1">
      <alignment vertical="center" wrapText="1"/>
    </xf>
    <xf numFmtId="0" fontId="27" fillId="0" borderId="1" xfId="0" applyFont="1" applyBorder="1" applyAlignment="1">
      <alignment horizontal="center" vertical="center" wrapText="1"/>
    </xf>
    <xf numFmtId="0" fontId="10" fillId="0" borderId="1" xfId="0" applyFont="1" applyBorder="1" applyAlignment="1">
      <alignment horizontal="center" wrapText="1"/>
    </xf>
    <xf numFmtId="0" fontId="42" fillId="0" borderId="46" xfId="0" applyFont="1" applyBorder="1" applyAlignment="1">
      <alignment horizontal="center" vertical="center" wrapText="1"/>
    </xf>
    <xf numFmtId="0" fontId="42" fillId="0" borderId="8" xfId="0" applyFont="1" applyBorder="1" applyAlignment="1">
      <alignment horizontal="center" vertical="center" wrapText="1"/>
    </xf>
    <xf numFmtId="0" fontId="25" fillId="0" borderId="5" xfId="0" applyFont="1" applyBorder="1" applyAlignment="1">
      <alignment horizontal="center" vertical="center"/>
    </xf>
    <xf numFmtId="0" fontId="10" fillId="0" borderId="1" xfId="0" applyFont="1" applyBorder="1"/>
    <xf numFmtId="0" fontId="42" fillId="0" borderId="50" xfId="0" applyFont="1" applyBorder="1" applyAlignment="1">
      <alignment horizontal="center" vertical="center" wrapText="1"/>
    </xf>
    <xf numFmtId="0" fontId="9" fillId="0" borderId="47" xfId="0" applyFont="1" applyBorder="1" applyAlignment="1">
      <alignment horizontal="center" vertical="center" wrapText="1"/>
    </xf>
    <xf numFmtId="0" fontId="27" fillId="0" borderId="48" xfId="0" applyFont="1" applyBorder="1" applyAlignment="1">
      <alignment horizontal="center" vertical="center" wrapText="1"/>
    </xf>
    <xf numFmtId="3" fontId="10" fillId="0" borderId="48" xfId="0" applyNumberFormat="1" applyFont="1" applyBorder="1" applyAlignment="1">
      <alignment horizontal="center" vertical="center"/>
    </xf>
    <xf numFmtId="0" fontId="25" fillId="0" borderId="26" xfId="0" applyFont="1" applyBorder="1" applyAlignment="1">
      <alignment horizontal="center" vertical="center"/>
    </xf>
    <xf numFmtId="3" fontId="10" fillId="0" borderId="27" xfId="0" applyNumberFormat="1" applyFont="1" applyBorder="1" applyAlignment="1">
      <alignment horizontal="center" vertical="center"/>
    </xf>
    <xf numFmtId="3" fontId="10" fillId="0" borderId="28" xfId="0" applyNumberFormat="1" applyFont="1" applyBorder="1" applyAlignment="1">
      <alignment horizontal="center" vertical="center"/>
    </xf>
    <xf numFmtId="0" fontId="10" fillId="0" borderId="46" xfId="0" applyFont="1" applyBorder="1" applyAlignment="1">
      <alignment vertical="center" wrapText="1"/>
    </xf>
    <xf numFmtId="3" fontId="10" fillId="0" borderId="1" xfId="4" applyNumberFormat="1" applyFont="1" applyBorder="1" applyAlignment="1">
      <alignment horizontal="center" vertical="center"/>
    </xf>
    <xf numFmtId="3" fontId="10" fillId="0" borderId="1" xfId="4" applyNumberFormat="1" applyFont="1" applyFill="1" applyBorder="1" applyAlignment="1">
      <alignment horizontal="center" vertical="center"/>
    </xf>
    <xf numFmtId="3" fontId="10" fillId="0" borderId="2" xfId="4" applyNumberFormat="1" applyFont="1" applyFill="1" applyBorder="1" applyAlignment="1">
      <alignment horizontal="center" vertical="center"/>
    </xf>
    <xf numFmtId="3" fontId="10" fillId="0" borderId="2" xfId="0" applyNumberFormat="1" applyFont="1" applyBorder="1" applyAlignment="1">
      <alignment horizontal="center" vertical="center"/>
    </xf>
    <xf numFmtId="0" fontId="25" fillId="0" borderId="44" xfId="0" applyFont="1" applyBorder="1" applyAlignment="1">
      <alignment horizontal="center" vertical="center"/>
    </xf>
    <xf numFmtId="0" fontId="27" fillId="0" borderId="45" xfId="0" applyFont="1" applyBorder="1" applyAlignment="1">
      <alignment horizontal="center" vertical="center" wrapText="1"/>
    </xf>
    <xf numFmtId="3" fontId="10" fillId="0" borderId="45" xfId="4" applyNumberFormat="1" applyFont="1" applyFill="1" applyBorder="1" applyAlignment="1">
      <alignment horizontal="center" vertical="center"/>
    </xf>
    <xf numFmtId="0" fontId="27" fillId="0" borderId="45" xfId="0" applyFont="1" applyBorder="1" applyAlignment="1">
      <alignment horizontal="center" wrapText="1"/>
    </xf>
    <xf numFmtId="0" fontId="10" fillId="0" borderId="8" xfId="0" applyFont="1" applyBorder="1" applyAlignment="1">
      <alignment horizontal="center" wrapText="1"/>
    </xf>
    <xf numFmtId="0" fontId="9" fillId="7" borderId="45" xfId="0" applyFont="1" applyFill="1" applyBorder="1" applyAlignment="1">
      <alignment horizontal="left" vertical="center" wrapText="1"/>
    </xf>
    <xf numFmtId="3" fontId="27" fillId="7" borderId="21" xfId="0" applyNumberFormat="1" applyFont="1" applyFill="1" applyBorder="1" applyAlignment="1">
      <alignment horizontal="center" vertical="center" wrapText="1"/>
    </xf>
    <xf numFmtId="41" fontId="27" fillId="7" borderId="21" xfId="0" applyNumberFormat="1" applyFont="1" applyFill="1" applyBorder="1" applyAlignment="1">
      <alignment horizontal="center" vertical="center" wrapText="1"/>
    </xf>
    <xf numFmtId="0" fontId="9" fillId="0" borderId="23" xfId="0" applyFont="1" applyBorder="1" applyAlignment="1">
      <alignment horizontal="center" vertical="center" wrapText="1"/>
    </xf>
    <xf numFmtId="0" fontId="43" fillId="0" borderId="21" xfId="0" applyFont="1" applyBorder="1" applyAlignment="1">
      <alignment horizontal="left" vertical="center" wrapText="1"/>
    </xf>
    <xf numFmtId="0" fontId="9" fillId="0" borderId="21" xfId="0" applyFont="1" applyBorder="1" applyAlignment="1">
      <alignment horizontal="left" vertical="center" wrapText="1"/>
    </xf>
    <xf numFmtId="0" fontId="8" fillId="0" borderId="21" xfId="0" applyFont="1" applyBorder="1" applyAlignment="1">
      <alignment horizontal="center" vertical="center" wrapText="1"/>
    </xf>
    <xf numFmtId="3" fontId="43" fillId="0" borderId="21" xfId="0" applyNumberFormat="1" applyFont="1" applyBorder="1" applyAlignment="1">
      <alignment horizontal="center" vertical="center" wrapText="1"/>
    </xf>
    <xf numFmtId="165" fontId="43" fillId="0" borderId="21" xfId="0" applyNumberFormat="1" applyFont="1" applyBorder="1" applyAlignment="1">
      <alignment horizontal="center" vertical="center" wrapText="1"/>
    </xf>
    <xf numFmtId="0" fontId="25" fillId="0" borderId="27" xfId="0" applyFont="1" applyBorder="1" applyAlignment="1">
      <alignment horizontal="center"/>
    </xf>
    <xf numFmtId="3" fontId="25" fillId="0" borderId="27" xfId="0" applyNumberFormat="1" applyFont="1" applyBorder="1" applyAlignment="1">
      <alignment horizontal="center" vertical="center"/>
    </xf>
    <xf numFmtId="3" fontId="25" fillId="0" borderId="28" xfId="0" applyNumberFormat="1" applyFont="1" applyBorder="1" applyAlignment="1">
      <alignment horizontal="center" vertical="center"/>
    </xf>
    <xf numFmtId="3" fontId="10" fillId="0" borderId="14" xfId="0" applyNumberFormat="1" applyFont="1" applyBorder="1" applyAlignment="1">
      <alignment horizontal="center" vertical="center"/>
    </xf>
    <xf numFmtId="0" fontId="25" fillId="0" borderId="5" xfId="0" applyFont="1" applyBorder="1" applyAlignment="1">
      <alignment horizontal="center" vertical="center" wrapText="1"/>
    </xf>
    <xf numFmtId="0" fontId="10" fillId="0" borderId="1" xfId="0" applyFont="1" applyBorder="1" applyAlignment="1">
      <alignment wrapText="1"/>
    </xf>
    <xf numFmtId="3" fontId="43" fillId="0" borderId="1" xfId="4" applyNumberFormat="1" applyFont="1" applyFill="1" applyBorder="1" applyAlignment="1">
      <alignment horizontal="center" vertical="center" wrapText="1"/>
    </xf>
    <xf numFmtId="3" fontId="43" fillId="0" borderId="1" xfId="4" applyNumberFormat="1" applyFont="1" applyBorder="1" applyAlignment="1">
      <alignment horizontal="center" vertical="center" wrapText="1"/>
    </xf>
    <xf numFmtId="3" fontId="43" fillId="0" borderId="1" xfId="4" applyNumberFormat="1" applyFont="1" applyFill="1" applyBorder="1" applyAlignment="1">
      <alignment horizontal="center" vertical="center"/>
    </xf>
    <xf numFmtId="3" fontId="43" fillId="0" borderId="1" xfId="4" applyNumberFormat="1" applyFont="1" applyBorder="1" applyAlignment="1">
      <alignment horizontal="center" vertical="center"/>
    </xf>
    <xf numFmtId="0" fontId="10" fillId="0" borderId="27" xfId="0" applyFont="1" applyBorder="1" applyAlignment="1">
      <alignment horizontal="center" vertical="center"/>
    </xf>
    <xf numFmtId="0" fontId="10" fillId="0" borderId="1" xfId="0" applyFont="1" applyBorder="1" applyAlignment="1">
      <alignment horizontal="center" vertical="center"/>
    </xf>
    <xf numFmtId="0" fontId="25" fillId="0" borderId="1" xfId="0" applyFont="1" applyBorder="1" applyAlignment="1">
      <alignment horizontal="center" vertical="center" wrapText="1"/>
    </xf>
    <xf numFmtId="3" fontId="10" fillId="0" borderId="1" xfId="4" applyNumberFormat="1" applyFont="1" applyFill="1" applyBorder="1" applyAlignment="1">
      <alignment horizontal="center" vertical="center" wrapText="1"/>
    </xf>
    <xf numFmtId="0" fontId="29" fillId="0" borderId="48" xfId="0" applyFont="1" applyBorder="1" applyAlignment="1">
      <alignment horizontal="left" vertical="center" wrapText="1"/>
    </xf>
    <xf numFmtId="0" fontId="9" fillId="0" borderId="48" xfId="0" applyFont="1" applyBorder="1" applyAlignment="1">
      <alignment horizontal="left" vertical="center" wrapText="1"/>
    </xf>
    <xf numFmtId="0" fontId="9" fillId="0" borderId="48" xfId="0" applyFont="1" applyBorder="1" applyAlignment="1">
      <alignment horizontal="center" vertical="center" wrapText="1"/>
    </xf>
    <xf numFmtId="3" fontId="27" fillId="0" borderId="48" xfId="4" applyNumberFormat="1" applyFont="1" applyFill="1" applyBorder="1" applyAlignment="1">
      <alignment horizontal="center" vertical="center" wrapText="1"/>
    </xf>
    <xf numFmtId="41" fontId="27" fillId="0" borderId="49" xfId="4" applyNumberFormat="1" applyFont="1" applyFill="1" applyBorder="1" applyAlignment="1">
      <alignment horizontal="center" vertical="center" wrapText="1"/>
    </xf>
    <xf numFmtId="0" fontId="10" fillId="0" borderId="48" xfId="0" applyFont="1" applyBorder="1" applyAlignment="1">
      <alignment vertical="center" wrapText="1"/>
    </xf>
    <xf numFmtId="3" fontId="8" fillId="0" borderId="48" xfId="0" applyNumberFormat="1" applyFont="1" applyBorder="1" applyAlignment="1">
      <alignment horizontal="center" vertical="center" wrapText="1"/>
    </xf>
    <xf numFmtId="0" fontId="10" fillId="0" borderId="1" xfId="0" applyFont="1" applyBorder="1" applyAlignment="1">
      <alignment horizontal="left" vertical="center" wrapText="1"/>
    </xf>
    <xf numFmtId="0" fontId="9" fillId="0" borderId="21" xfId="0" applyFont="1" applyBorder="1" applyAlignment="1">
      <alignment horizontal="center" vertical="center" wrapText="1"/>
    </xf>
    <xf numFmtId="3" fontId="27" fillId="0" borderId="21" xfId="4" applyNumberFormat="1" applyFont="1" applyFill="1" applyBorder="1" applyAlignment="1">
      <alignment horizontal="center" vertical="center" wrapText="1"/>
    </xf>
    <xf numFmtId="41" fontId="27" fillId="0" borderId="22" xfId="4" applyNumberFormat="1" applyFont="1" applyFill="1" applyBorder="1" applyAlignment="1">
      <alignment horizontal="center" vertical="center" wrapText="1"/>
    </xf>
    <xf numFmtId="0" fontId="44" fillId="0" borderId="21" xfId="0" applyFont="1" applyBorder="1" applyAlignment="1">
      <alignment horizontal="left" vertical="center" wrapText="1"/>
    </xf>
    <xf numFmtId="0" fontId="42" fillId="0" borderId="21" xfId="0" applyFont="1" applyBorder="1" applyAlignment="1">
      <alignment horizontal="center" vertical="center" wrapText="1"/>
    </xf>
    <xf numFmtId="3" fontId="43" fillId="0" borderId="21" xfId="4" applyNumberFormat="1" applyFont="1" applyFill="1" applyBorder="1" applyAlignment="1">
      <alignment horizontal="center" vertical="center" wrapText="1"/>
    </xf>
    <xf numFmtId="41" fontId="8" fillId="0" borderId="10" xfId="4" applyNumberFormat="1" applyFont="1" applyBorder="1" applyAlignment="1">
      <alignment horizontal="center" vertical="center" wrapText="1"/>
    </xf>
    <xf numFmtId="0" fontId="25" fillId="0" borderId="0" xfId="0" applyFont="1" applyAlignment="1">
      <alignment horizontal="center"/>
    </xf>
    <xf numFmtId="0" fontId="10" fillId="0" borderId="0" xfId="0" applyFont="1"/>
    <xf numFmtId="0" fontId="10" fillId="0" borderId="0" xfId="0" applyFont="1" applyAlignment="1">
      <alignment horizontal="center"/>
    </xf>
    <xf numFmtId="3" fontId="10" fillId="0" borderId="0" xfId="0" applyNumberFormat="1" applyFont="1" applyAlignment="1">
      <alignment horizontal="center" vertical="center"/>
    </xf>
    <xf numFmtId="41" fontId="8" fillId="0" borderId="10" xfId="4" applyNumberFormat="1" applyFont="1" applyFill="1" applyBorder="1" applyAlignment="1">
      <alignment horizontal="center" vertical="center" wrapText="1"/>
    </xf>
    <xf numFmtId="0" fontId="35" fillId="0" borderId="5" xfId="0" applyFont="1" applyBorder="1" applyAlignment="1">
      <alignment horizontal="left" vertical="center" wrapText="1"/>
    </xf>
    <xf numFmtId="0" fontId="10" fillId="0" borderId="3" xfId="0" applyFont="1" applyBorder="1" applyAlignment="1">
      <alignment horizontal="left"/>
    </xf>
    <xf numFmtId="0" fontId="10" fillId="0" borderId="30" xfId="0" applyFont="1" applyBorder="1" applyAlignment="1">
      <alignment horizontal="left"/>
    </xf>
    <xf numFmtId="3" fontId="9" fillId="11" borderId="18" xfId="0" applyNumberFormat="1" applyFont="1" applyFill="1" applyBorder="1" applyAlignment="1">
      <alignment horizontal="left" vertical="center" wrapText="1"/>
    </xf>
    <xf numFmtId="3" fontId="9" fillId="0" borderId="7" xfId="0" applyNumberFormat="1" applyFont="1" applyBorder="1" applyAlignment="1">
      <alignment horizontal="left" vertical="center" wrapText="1"/>
    </xf>
    <xf numFmtId="3" fontId="9" fillId="0" borderId="16" xfId="0"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3" fontId="9" fillId="0" borderId="11" xfId="0" applyNumberFormat="1" applyFont="1" applyBorder="1" applyAlignment="1">
      <alignment horizontal="left" vertical="center" wrapText="1"/>
    </xf>
    <xf numFmtId="3" fontId="9" fillId="0" borderId="12" xfId="0" applyNumberFormat="1" applyFont="1" applyBorder="1" applyAlignment="1">
      <alignment horizontal="left" vertical="center" wrapText="1"/>
    </xf>
    <xf numFmtId="3" fontId="9" fillId="0" borderId="13" xfId="0" applyNumberFormat="1" applyFont="1" applyBorder="1" applyAlignment="1">
      <alignment horizontal="left" vertical="center" wrapText="1"/>
    </xf>
    <xf numFmtId="3" fontId="9" fillId="11" borderId="20" xfId="0" applyNumberFormat="1" applyFont="1" applyFill="1" applyBorder="1" applyAlignment="1">
      <alignment horizontal="left" vertical="center" wrapText="1"/>
    </xf>
    <xf numFmtId="3" fontId="9" fillId="11" borderId="43" xfId="0" applyNumberFormat="1" applyFont="1" applyFill="1" applyBorder="1" applyAlignment="1">
      <alignment horizontal="left" vertical="center" wrapText="1"/>
    </xf>
    <xf numFmtId="3" fontId="9" fillId="11" borderId="25" xfId="0" applyNumberFormat="1" applyFont="1" applyFill="1" applyBorder="1" applyAlignment="1">
      <alignment horizontal="left" vertical="center" wrapText="1"/>
    </xf>
    <xf numFmtId="3" fontId="9" fillId="0" borderId="43" xfId="0" applyNumberFormat="1" applyFont="1" applyBorder="1" applyAlignment="1">
      <alignment horizontal="left" vertical="center" wrapText="1"/>
    </xf>
    <xf numFmtId="0" fontId="35" fillId="0" borderId="4" xfId="0" applyFont="1" applyBorder="1" applyAlignment="1">
      <alignment horizontal="left" vertical="center" wrapText="1"/>
    </xf>
    <xf numFmtId="0" fontId="10" fillId="0" borderId="2" xfId="0" applyFont="1" applyBorder="1" applyAlignment="1">
      <alignment horizontal="left"/>
    </xf>
    <xf numFmtId="3" fontId="9" fillId="0" borderId="20" xfId="0" applyNumberFormat="1" applyFont="1" applyBorder="1" applyAlignment="1">
      <alignment horizontal="left" vertical="center" wrapText="1"/>
    </xf>
    <xf numFmtId="3" fontId="9" fillId="0" borderId="25" xfId="0" applyNumberFormat="1" applyFont="1" applyBorder="1" applyAlignment="1">
      <alignment horizontal="left" vertical="center" wrapText="1"/>
    </xf>
    <xf numFmtId="0" fontId="42" fillId="10" borderId="1" xfId="0" applyFont="1" applyFill="1" applyBorder="1" applyAlignment="1">
      <alignment horizontal="center" vertical="center" wrapText="1"/>
    </xf>
    <xf numFmtId="41" fontId="8" fillId="10" borderId="14" xfId="4" applyNumberFormat="1" applyFont="1" applyFill="1" applyBorder="1" applyAlignment="1">
      <alignment horizontal="center" vertical="center" wrapText="1"/>
    </xf>
    <xf numFmtId="37" fontId="10" fillId="0" borderId="1" xfId="0" applyNumberFormat="1" applyFont="1" applyBorder="1" applyAlignment="1">
      <alignment horizontal="center" vertical="center"/>
    </xf>
    <xf numFmtId="41" fontId="8" fillId="0" borderId="14" xfId="4" applyNumberFormat="1" applyFont="1" applyFill="1" applyBorder="1" applyAlignment="1">
      <alignment horizontal="center" vertical="center" wrapText="1"/>
    </xf>
    <xf numFmtId="0" fontId="42" fillId="12" borderId="15" xfId="0" applyFont="1" applyFill="1" applyBorder="1" applyAlignment="1">
      <alignment horizontal="center" wrapText="1"/>
    </xf>
    <xf numFmtId="0" fontId="42" fillId="12" borderId="42"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27" fillId="7" borderId="45" xfId="0" applyFont="1" applyFill="1" applyBorder="1" applyAlignment="1">
      <alignment horizontal="left" vertical="center" wrapText="1"/>
    </xf>
    <xf numFmtId="3" fontId="27" fillId="7" borderId="45" xfId="4"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0" fontId="10" fillId="0" borderId="0" xfId="0" applyFont="1" applyAlignment="1">
      <alignment horizontal="center" vertical="center"/>
    </xf>
    <xf numFmtId="41" fontId="8" fillId="0" borderId="1" xfId="4" applyNumberFormat="1" applyFont="1" applyBorder="1" applyAlignment="1">
      <alignment horizontal="center" wrapText="1"/>
    </xf>
    <xf numFmtId="3" fontId="8" fillId="0" borderId="48" xfId="4" applyNumberFormat="1" applyFont="1" applyBorder="1" applyAlignment="1">
      <alignment horizontal="center" vertical="center" wrapText="1"/>
    </xf>
    <xf numFmtId="3" fontId="8" fillId="0" borderId="48" xfId="4" applyNumberFormat="1" applyFont="1" applyFill="1" applyBorder="1" applyAlignment="1">
      <alignment horizontal="center" vertical="center" wrapText="1"/>
    </xf>
    <xf numFmtId="3" fontId="8" fillId="0" borderId="26" xfId="4" applyNumberFormat="1" applyFont="1" applyFill="1" applyBorder="1" applyAlignment="1">
      <alignment horizontal="right" vertical="center" wrapText="1"/>
    </xf>
    <xf numFmtId="3" fontId="8" fillId="0" borderId="5" xfId="4" applyNumberFormat="1" applyFont="1" applyFill="1" applyBorder="1" applyAlignment="1">
      <alignment horizontal="right" vertical="center" wrapText="1"/>
    </xf>
    <xf numFmtId="0" fontId="9" fillId="0" borderId="15" xfId="0" applyFont="1" applyBorder="1" applyAlignment="1">
      <alignment horizontal="center" vertical="center" wrapText="1"/>
    </xf>
    <xf numFmtId="3" fontId="8" fillId="0" borderId="9" xfId="4" applyNumberFormat="1" applyFont="1" applyFill="1" applyBorder="1" applyAlignment="1">
      <alignment horizontal="right" vertical="center" wrapText="1"/>
    </xf>
    <xf numFmtId="3" fontId="8" fillId="0" borderId="1" xfId="4" applyNumberFormat="1" applyFont="1" applyFill="1" applyBorder="1" applyAlignment="1">
      <alignment horizontal="right" vertical="center" wrapText="1"/>
    </xf>
    <xf numFmtId="3" fontId="9" fillId="0" borderId="1" xfId="4" applyNumberFormat="1" applyFont="1" applyFill="1" applyBorder="1" applyAlignment="1">
      <alignment horizontal="right" vertical="center" wrapText="1"/>
    </xf>
    <xf numFmtId="41" fontId="9" fillId="0" borderId="1" xfId="4" applyNumberFormat="1" applyFont="1" applyFill="1" applyBorder="1" applyAlignment="1">
      <alignment horizontal="right" vertical="center" wrapText="1"/>
    </xf>
    <xf numFmtId="3" fontId="25" fillId="0" borderId="14" xfId="4" applyNumberFormat="1" applyFont="1" applyBorder="1" applyAlignment="1">
      <alignment horizontal="right" vertical="center"/>
    </xf>
    <xf numFmtId="3" fontId="27" fillId="0" borderId="2" xfId="0" applyNumberFormat="1" applyFont="1" applyBorder="1" applyAlignment="1">
      <alignment horizontal="right" vertical="center"/>
    </xf>
    <xf numFmtId="41" fontId="8" fillId="0" borderId="1" xfId="4" applyNumberFormat="1" applyFont="1" applyFill="1" applyBorder="1" applyAlignment="1">
      <alignment horizontal="right" vertical="center" wrapText="1"/>
    </xf>
    <xf numFmtId="3" fontId="10" fillId="0" borderId="14" xfId="4" applyNumberFormat="1" applyFont="1" applyBorder="1" applyAlignment="1">
      <alignment horizontal="right" vertical="center"/>
    </xf>
    <xf numFmtId="3" fontId="8" fillId="0" borderId="8" xfId="0" applyNumberFormat="1" applyFont="1" applyBorder="1" applyAlignment="1">
      <alignment horizontal="right" vertical="center" wrapText="1"/>
    </xf>
    <xf numFmtId="3" fontId="9" fillId="0" borderId="8" xfId="0"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9" fillId="0" borderId="1" xfId="0" applyNumberFormat="1" applyFont="1" applyBorder="1" applyAlignment="1">
      <alignment horizontal="right" vertical="center" wrapText="1"/>
    </xf>
    <xf numFmtId="41" fontId="9" fillId="0" borderId="1" xfId="0" applyNumberFormat="1" applyFont="1" applyBorder="1" applyAlignment="1">
      <alignment horizontal="right" vertical="center" wrapText="1"/>
    </xf>
    <xf numFmtId="41" fontId="27" fillId="0" borderId="2" xfId="0" applyNumberFormat="1" applyFont="1" applyBorder="1" applyAlignment="1">
      <alignment horizontal="right" vertical="center"/>
    </xf>
    <xf numFmtId="3" fontId="27" fillId="0" borderId="1" xfId="0" applyNumberFormat="1" applyFont="1" applyBorder="1" applyAlignment="1">
      <alignment horizontal="right" vertical="center"/>
    </xf>
    <xf numFmtId="41" fontId="27" fillId="0" borderId="1" xfId="0" applyNumberFormat="1" applyFont="1" applyBorder="1" applyAlignment="1">
      <alignment horizontal="right" vertical="center"/>
    </xf>
    <xf numFmtId="0" fontId="10" fillId="0" borderId="3"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3" xfId="0" applyFont="1" applyBorder="1" applyAlignment="1">
      <alignment vertical="center" wrapText="1"/>
    </xf>
    <xf numFmtId="0" fontId="42" fillId="0" borderId="3" xfId="0" applyFont="1" applyBorder="1" applyAlignment="1">
      <alignment horizontal="center" vertical="center" wrapText="1"/>
    </xf>
    <xf numFmtId="3" fontId="8" fillId="0" borderId="3" xfId="0" applyNumberFormat="1" applyFont="1" applyBorder="1" applyAlignment="1">
      <alignment horizontal="center" vertical="center" wrapText="1"/>
    </xf>
    <xf numFmtId="3" fontId="8" fillId="0" borderId="3" xfId="4" applyNumberFormat="1" applyFont="1" applyFill="1" applyBorder="1" applyAlignment="1">
      <alignment horizontal="center" vertical="center" wrapText="1"/>
    </xf>
    <xf numFmtId="41" fontId="8" fillId="0" borderId="1" xfId="4" applyNumberFormat="1" applyFont="1" applyBorder="1" applyAlignment="1">
      <alignment horizontal="center" vertical="center" wrapText="1"/>
    </xf>
    <xf numFmtId="0" fontId="42" fillId="10" borderId="3" xfId="0" applyFont="1" applyFill="1" applyBorder="1" applyAlignment="1">
      <alignment horizontal="center" vertical="center" wrapText="1"/>
    </xf>
    <xf numFmtId="0" fontId="42" fillId="12" borderId="46" xfId="0" applyFont="1" applyFill="1" applyBorder="1" applyAlignment="1">
      <alignment horizontal="center" vertical="center" wrapText="1"/>
    </xf>
    <xf numFmtId="0" fontId="42" fillId="10" borderId="46" xfId="0" applyFont="1" applyFill="1" applyBorder="1" applyAlignment="1">
      <alignment horizontal="center" vertical="center" wrapText="1"/>
    </xf>
    <xf numFmtId="0" fontId="42" fillId="0" borderId="0" xfId="0" applyFont="1" applyAlignment="1">
      <alignment horizontal="center" vertical="center" wrapText="1"/>
    </xf>
    <xf numFmtId="3" fontId="10" fillId="0" borderId="3" xfId="0" applyNumberFormat="1" applyFont="1" applyBorder="1" applyAlignment="1">
      <alignment horizontal="center" vertical="center"/>
    </xf>
    <xf numFmtId="41" fontId="8" fillId="0" borderId="54" xfId="4" applyNumberFormat="1" applyFont="1" applyBorder="1" applyAlignment="1">
      <alignment horizontal="center" vertical="center" wrapText="1"/>
    </xf>
    <xf numFmtId="0" fontId="8" fillId="0" borderId="8" xfId="0" applyFont="1" applyBorder="1" applyAlignment="1">
      <alignment horizontal="center" vertical="center" wrapText="1"/>
    </xf>
    <xf numFmtId="41" fontId="27" fillId="7" borderId="45" xfId="4" applyNumberFormat="1" applyFont="1" applyFill="1" applyBorder="1" applyAlignment="1">
      <alignment horizontal="center" vertical="center" wrapText="1"/>
    </xf>
    <xf numFmtId="0" fontId="42" fillId="12" borderId="53" xfId="0" applyFont="1" applyFill="1" applyBorder="1" applyAlignment="1">
      <alignment horizontal="center" vertical="center" wrapText="1"/>
    </xf>
    <xf numFmtId="0" fontId="42" fillId="12" borderId="48" xfId="0" applyFont="1" applyFill="1" applyBorder="1" applyAlignment="1">
      <alignment horizontal="center" vertical="center" wrapText="1"/>
    </xf>
    <xf numFmtId="0" fontId="25" fillId="0" borderId="4" xfId="0" applyFont="1" applyBorder="1" applyAlignment="1">
      <alignment horizontal="center" vertical="center"/>
    </xf>
    <xf numFmtId="0" fontId="27" fillId="0" borderId="3" xfId="0" applyFont="1" applyBorder="1" applyAlignment="1">
      <alignment horizontal="center" vertical="center" wrapText="1"/>
    </xf>
    <xf numFmtId="3" fontId="10" fillId="0" borderId="3" xfId="4" applyNumberFormat="1" applyFont="1" applyBorder="1" applyAlignment="1">
      <alignment horizontal="center" vertical="center"/>
    </xf>
    <xf numFmtId="3" fontId="10" fillId="0" borderId="3" xfId="4" applyNumberFormat="1" applyFont="1" applyFill="1" applyBorder="1" applyAlignment="1">
      <alignment horizontal="center" vertical="center"/>
    </xf>
    <xf numFmtId="0" fontId="10" fillId="0" borderId="53" xfId="0" applyFont="1" applyBorder="1" applyAlignment="1">
      <alignment vertical="center" wrapText="1"/>
    </xf>
    <xf numFmtId="3" fontId="10" fillId="0" borderId="48" xfId="4" applyNumberFormat="1" applyFont="1" applyBorder="1" applyAlignment="1">
      <alignment horizontal="center" vertical="center"/>
    </xf>
    <xf numFmtId="3" fontId="10" fillId="0" borderId="45" xfId="4" applyNumberFormat="1" applyFont="1" applyBorder="1" applyAlignment="1">
      <alignment horizontal="center" vertical="center"/>
    </xf>
    <xf numFmtId="3" fontId="10" fillId="0" borderId="48" xfId="4" applyNumberFormat="1" applyFont="1" applyFill="1" applyBorder="1" applyAlignment="1">
      <alignment horizontal="center" vertical="center"/>
    </xf>
    <xf numFmtId="3" fontId="10" fillId="0" borderId="45" xfId="0" applyNumberFormat="1" applyFont="1" applyBorder="1" applyAlignment="1">
      <alignment horizontal="center" vertical="center"/>
    </xf>
    <xf numFmtId="0" fontId="10" fillId="0" borderId="8" xfId="0" applyFont="1" applyBorder="1" applyAlignment="1">
      <alignment wrapText="1"/>
    </xf>
    <xf numFmtId="3" fontId="8" fillId="0" borderId="8" xfId="0" applyNumberFormat="1" applyFont="1" applyBorder="1" applyAlignment="1">
      <alignment horizontal="center" vertical="center" wrapText="1"/>
    </xf>
    <xf numFmtId="3" fontId="10" fillId="0" borderId="8" xfId="4" applyNumberFormat="1" applyFont="1" applyBorder="1" applyAlignment="1">
      <alignment horizontal="center" vertical="center"/>
    </xf>
    <xf numFmtId="0" fontId="25" fillId="0" borderId="3" xfId="0" applyFont="1" applyBorder="1" applyAlignment="1">
      <alignment horizontal="center" vertical="center"/>
    </xf>
    <xf numFmtId="0" fontId="10" fillId="0" borderId="3" xfId="0" applyFont="1" applyBorder="1"/>
    <xf numFmtId="41" fontId="27" fillId="7" borderId="45" xfId="0" applyNumberFormat="1" applyFont="1" applyFill="1" applyBorder="1" applyAlignment="1">
      <alignment horizontal="center" vertical="center" wrapText="1"/>
    </xf>
    <xf numFmtId="0" fontId="42" fillId="12" borderId="3" xfId="0" applyFont="1" applyFill="1" applyBorder="1" applyAlignment="1">
      <alignment horizontal="center" vertical="center" wrapText="1"/>
    </xf>
    <xf numFmtId="0" fontId="42" fillId="12" borderId="21" xfId="0" applyFont="1" applyFill="1" applyBorder="1" applyAlignment="1">
      <alignment horizontal="center" vertical="center" wrapText="1"/>
    </xf>
    <xf numFmtId="0" fontId="43" fillId="0" borderId="1" xfId="0" applyFont="1" applyBorder="1" applyAlignment="1">
      <alignment horizontal="left" vertical="center" wrapText="1"/>
    </xf>
    <xf numFmtId="3" fontId="43" fillId="0" borderId="1" xfId="0" applyNumberFormat="1" applyFont="1" applyBorder="1" applyAlignment="1">
      <alignment horizontal="center" vertical="center" wrapText="1"/>
    </xf>
    <xf numFmtId="0" fontId="43" fillId="0" borderId="3" xfId="0" applyFont="1" applyBorder="1" applyAlignment="1">
      <alignment horizontal="left" vertical="center" wrapText="1"/>
    </xf>
    <xf numFmtId="0" fontId="9" fillId="0" borderId="3" xfId="0" applyFont="1" applyBorder="1" applyAlignment="1">
      <alignment horizontal="left" vertical="center" wrapText="1"/>
    </xf>
    <xf numFmtId="3" fontId="43" fillId="0" borderId="3" xfId="0" applyNumberFormat="1" applyFont="1" applyBorder="1" applyAlignment="1">
      <alignment horizontal="center" vertical="center" wrapText="1"/>
    </xf>
    <xf numFmtId="3" fontId="43" fillId="0" borderId="57" xfId="0" applyNumberFormat="1" applyFont="1" applyBorder="1" applyAlignment="1">
      <alignment horizontal="center" vertical="center" wrapText="1"/>
    </xf>
    <xf numFmtId="3" fontId="27" fillId="7" borderId="45" xfId="0" applyNumberFormat="1" applyFont="1" applyFill="1" applyBorder="1" applyAlignment="1">
      <alignment horizontal="center" vertical="center" wrapText="1"/>
    </xf>
    <xf numFmtId="0" fontId="8" fillId="0" borderId="1" xfId="0" applyFont="1" applyBorder="1" applyAlignment="1">
      <alignment vertical="center" wrapText="1"/>
    </xf>
    <xf numFmtId="41" fontId="27" fillId="0" borderId="6" xfId="4" applyNumberFormat="1" applyFont="1" applyBorder="1" applyAlignment="1">
      <alignment horizontal="right" vertical="center"/>
    </xf>
    <xf numFmtId="41" fontId="0" fillId="0" borderId="0" xfId="0" applyNumberFormat="1" applyAlignment="1">
      <alignment horizontal="center" vertical="center"/>
    </xf>
    <xf numFmtId="0" fontId="9" fillId="7" borderId="5" xfId="0" applyFont="1" applyFill="1" applyBorder="1" applyAlignment="1">
      <alignment horizontal="center" vertical="center" wrapText="1"/>
    </xf>
    <xf numFmtId="0" fontId="10" fillId="7" borderId="1" xfId="0" applyFont="1" applyFill="1" applyBorder="1" applyAlignment="1">
      <alignment vertical="top" wrapText="1"/>
    </xf>
    <xf numFmtId="0" fontId="42" fillId="7" borderId="1" xfId="0" applyFont="1" applyFill="1" applyBorder="1" applyAlignment="1">
      <alignment horizontal="left" vertical="center" wrapText="1"/>
    </xf>
    <xf numFmtId="0" fontId="42"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2" fillId="7" borderId="42" xfId="0" applyFont="1" applyFill="1" applyBorder="1" applyAlignment="1">
      <alignment horizontal="center" wrapText="1"/>
    </xf>
    <xf numFmtId="0" fontId="42" fillId="7" borderId="1" xfId="0" applyFont="1" applyFill="1" applyBorder="1" applyAlignment="1">
      <alignment horizontal="center" wrapText="1"/>
    </xf>
    <xf numFmtId="3" fontId="8" fillId="7" borderId="1" xfId="0" applyNumberFormat="1" applyFont="1" applyFill="1" applyBorder="1" applyAlignment="1">
      <alignment horizontal="center" vertical="center" wrapText="1"/>
    </xf>
    <xf numFmtId="3" fontId="8" fillId="7" borderId="1" xfId="4" applyNumberFormat="1"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42" fillId="7" borderId="42" xfId="0" applyFont="1" applyFill="1" applyBorder="1" applyAlignment="1">
      <alignment horizontal="center" vertical="center" wrapText="1"/>
    </xf>
    <xf numFmtId="41" fontId="8" fillId="7" borderId="14" xfId="4" applyNumberFormat="1" applyFont="1" applyFill="1" applyBorder="1" applyAlignment="1">
      <alignment horizontal="center" vertical="center" wrapText="1"/>
    </xf>
    <xf numFmtId="0" fontId="42" fillId="7" borderId="15" xfId="0" applyFont="1" applyFill="1" applyBorder="1" applyAlignment="1">
      <alignment horizontal="center" vertical="center" wrapText="1"/>
    </xf>
    <xf numFmtId="0" fontId="42" fillId="7" borderId="8" xfId="0" applyFont="1" applyFill="1" applyBorder="1" applyAlignment="1">
      <alignment horizontal="center" vertical="center" wrapText="1"/>
    </xf>
    <xf numFmtId="41" fontId="42" fillId="7" borderId="14" xfId="4" applyNumberFormat="1" applyFont="1" applyFill="1" applyBorder="1" applyAlignment="1">
      <alignment horizontal="center" vertical="center" wrapText="1"/>
    </xf>
    <xf numFmtId="0" fontId="42" fillId="7" borderId="1" xfId="0" applyFont="1" applyFill="1" applyBorder="1" applyAlignment="1">
      <alignment horizontal="left" wrapText="1"/>
    </xf>
    <xf numFmtId="0" fontId="8" fillId="7" borderId="1" xfId="0" applyFont="1" applyFill="1" applyBorder="1" applyAlignment="1">
      <alignment horizontal="center" wrapText="1"/>
    </xf>
    <xf numFmtId="3" fontId="8" fillId="7" borderId="1" xfId="0" applyNumberFormat="1" applyFont="1" applyFill="1" applyBorder="1" applyAlignment="1">
      <alignment horizontal="center" wrapText="1"/>
    </xf>
    <xf numFmtId="3" fontId="8" fillId="7" borderId="1" xfId="4" applyNumberFormat="1" applyFont="1" applyFill="1" applyBorder="1" applyAlignment="1">
      <alignment horizontal="center" wrapText="1"/>
    </xf>
    <xf numFmtId="41" fontId="8" fillId="7" borderId="14" xfId="4" applyNumberFormat="1" applyFont="1" applyFill="1" applyBorder="1" applyAlignment="1">
      <alignment horizontal="center" wrapText="1"/>
    </xf>
    <xf numFmtId="0" fontId="9" fillId="7" borderId="5" xfId="0" applyFont="1" applyFill="1" applyBorder="1" applyAlignment="1">
      <alignment horizontal="center" wrapText="1"/>
    </xf>
    <xf numFmtId="2" fontId="9" fillId="7" borderId="5" xfId="0" applyNumberFormat="1" applyFont="1" applyFill="1" applyBorder="1" applyAlignment="1">
      <alignment horizontal="center" vertical="center" wrapText="1"/>
    </xf>
    <xf numFmtId="3" fontId="10" fillId="7" borderId="1" xfId="0" applyNumberFormat="1" applyFont="1" applyFill="1" applyBorder="1" applyAlignment="1">
      <alignment horizontal="center" vertical="center"/>
    </xf>
    <xf numFmtId="0" fontId="9" fillId="7" borderId="4" xfId="0" applyFont="1" applyFill="1" applyBorder="1" applyAlignment="1">
      <alignment horizontal="center" vertical="center" wrapText="1"/>
    </xf>
    <xf numFmtId="0" fontId="10" fillId="7" borderId="3" xfId="0" applyFont="1" applyFill="1" applyBorder="1" applyAlignment="1">
      <alignment vertical="center" wrapText="1"/>
    </xf>
    <xf numFmtId="0" fontId="10" fillId="7" borderId="3" xfId="0" applyFont="1" applyFill="1" applyBorder="1" applyAlignment="1">
      <alignment vertical="top" wrapText="1"/>
    </xf>
    <xf numFmtId="0" fontId="42" fillId="7"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0" xfId="0" applyFont="1" applyFill="1" applyAlignment="1">
      <alignment horizontal="center" vertical="center" wrapText="1"/>
    </xf>
    <xf numFmtId="0" fontId="42" fillId="7" borderId="3" xfId="0" applyFont="1" applyFill="1" applyBorder="1" applyAlignment="1">
      <alignment horizontal="center" wrapText="1"/>
    </xf>
    <xf numFmtId="3" fontId="8" fillId="7" borderId="3" xfId="0" applyNumberFormat="1" applyFont="1" applyFill="1" applyBorder="1" applyAlignment="1">
      <alignment horizontal="center" vertical="center" wrapText="1"/>
    </xf>
    <xf numFmtId="3" fontId="8" fillId="7" borderId="3" xfId="4" applyNumberFormat="1"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7" borderId="8" xfId="0" applyFont="1" applyFill="1" applyBorder="1" applyAlignment="1">
      <alignment vertical="center" wrapText="1"/>
    </xf>
    <xf numFmtId="0" fontId="27" fillId="7" borderId="1" xfId="0" applyFont="1" applyFill="1" applyBorder="1" applyAlignment="1">
      <alignment horizontal="center" vertical="center" wrapText="1"/>
    </xf>
    <xf numFmtId="0" fontId="10" fillId="7" borderId="1" xfId="0" applyFont="1" applyFill="1" applyBorder="1" applyAlignment="1">
      <alignment horizontal="center" wrapText="1"/>
    </xf>
    <xf numFmtId="0" fontId="42" fillId="7" borderId="46" xfId="0" applyFont="1" applyFill="1" applyBorder="1" applyAlignment="1">
      <alignment horizontal="center" vertical="center" wrapText="1"/>
    </xf>
    <xf numFmtId="0" fontId="25" fillId="7" borderId="5" xfId="0" applyFont="1" applyFill="1" applyBorder="1" applyAlignment="1">
      <alignment horizontal="center" vertical="center"/>
    </xf>
    <xf numFmtId="0" fontId="10" fillId="7" borderId="1" xfId="0" applyFont="1" applyFill="1" applyBorder="1"/>
    <xf numFmtId="0" fontId="42" fillId="7" borderId="50" xfId="0" applyFont="1" applyFill="1" applyBorder="1" applyAlignment="1">
      <alignment horizontal="center" vertical="center" wrapText="1"/>
    </xf>
    <xf numFmtId="0" fontId="9" fillId="7" borderId="1" xfId="0" applyFont="1" applyFill="1" applyBorder="1" applyAlignment="1">
      <alignment horizontal="center" vertical="center" wrapText="1"/>
    </xf>
    <xf numFmtId="41" fontId="8" fillId="7" borderId="1" xfId="4" applyNumberFormat="1" applyFont="1" applyFill="1" applyBorder="1" applyAlignment="1">
      <alignment horizontal="center" vertical="center" wrapText="1"/>
    </xf>
    <xf numFmtId="0" fontId="10" fillId="7" borderId="46" xfId="0" applyFont="1" applyFill="1" applyBorder="1" applyAlignment="1">
      <alignment vertical="center" wrapText="1"/>
    </xf>
    <xf numFmtId="3" fontId="10" fillId="7" borderId="1" xfId="4" applyNumberFormat="1" applyFont="1" applyFill="1" applyBorder="1" applyAlignment="1">
      <alignment horizontal="center" vertical="center"/>
    </xf>
    <xf numFmtId="0" fontId="25" fillId="7" borderId="1" xfId="0" applyFont="1" applyFill="1" applyBorder="1" applyAlignment="1">
      <alignment horizontal="center" vertical="center"/>
    </xf>
    <xf numFmtId="0" fontId="27" fillId="7" borderId="45" xfId="0" applyFont="1" applyFill="1" applyBorder="1" applyAlignment="1">
      <alignment horizontal="center" vertical="center" wrapText="1"/>
    </xf>
    <xf numFmtId="0" fontId="10" fillId="7" borderId="48" xfId="0" applyFont="1" applyFill="1" applyBorder="1" applyAlignment="1">
      <alignment horizontal="center" wrapText="1"/>
    </xf>
    <xf numFmtId="0" fontId="8" fillId="7" borderId="48" xfId="0" applyFont="1" applyFill="1" applyBorder="1" applyAlignment="1">
      <alignment horizontal="center" vertical="center" wrapText="1"/>
    </xf>
    <xf numFmtId="0" fontId="10" fillId="7" borderId="46" xfId="0" applyFont="1" applyFill="1" applyBorder="1" applyAlignment="1">
      <alignment horizontal="center" vertical="center" wrapText="1"/>
    </xf>
    <xf numFmtId="0" fontId="10" fillId="7" borderId="8" xfId="0" applyFont="1" applyFill="1" applyBorder="1" applyAlignment="1">
      <alignment horizontal="center" vertical="center" wrapText="1"/>
    </xf>
    <xf numFmtId="3" fontId="8" fillId="7" borderId="8" xfId="0" applyNumberFormat="1" applyFont="1" applyFill="1" applyBorder="1" applyAlignment="1">
      <alignment horizontal="center" vertical="center" wrapText="1"/>
    </xf>
    <xf numFmtId="3" fontId="10" fillId="7" borderId="3" xfId="4" applyNumberFormat="1" applyFont="1" applyFill="1" applyBorder="1" applyAlignment="1">
      <alignment horizontal="center" vertical="center"/>
    </xf>
    <xf numFmtId="3" fontId="10" fillId="7" borderId="48" xfId="4" applyNumberFormat="1" applyFont="1" applyFill="1" applyBorder="1" applyAlignment="1">
      <alignment horizontal="center" vertical="center"/>
    </xf>
    <xf numFmtId="3" fontId="10" fillId="7" borderId="48" xfId="0" applyNumberFormat="1" applyFont="1" applyFill="1" applyBorder="1" applyAlignment="1">
      <alignment horizontal="center" vertical="center"/>
    </xf>
    <xf numFmtId="41" fontId="8" fillId="7" borderId="55" xfId="4" applyNumberFormat="1" applyFont="1" applyFill="1" applyBorder="1" applyAlignment="1">
      <alignment horizontal="center" vertical="center" wrapText="1"/>
    </xf>
    <xf numFmtId="0" fontId="10" fillId="7" borderId="48" xfId="0" applyFont="1" applyFill="1" applyBorder="1" applyAlignment="1">
      <alignment horizontal="center" vertical="center" wrapText="1"/>
    </xf>
    <xf numFmtId="0" fontId="10" fillId="7" borderId="53" xfId="0" applyFont="1" applyFill="1" applyBorder="1" applyAlignment="1">
      <alignment horizontal="center" vertical="center" wrapText="1"/>
    </xf>
    <xf numFmtId="3" fontId="10" fillId="7" borderId="8" xfId="4" applyNumberFormat="1" applyFont="1" applyFill="1" applyBorder="1" applyAlignment="1">
      <alignment horizontal="center" vertical="center"/>
    </xf>
    <xf numFmtId="41" fontId="8" fillId="7" borderId="54" xfId="4" applyNumberFormat="1" applyFont="1" applyFill="1" applyBorder="1" applyAlignment="1">
      <alignment horizontal="center" vertical="center" wrapText="1"/>
    </xf>
    <xf numFmtId="0" fontId="27" fillId="7" borderId="1" xfId="0" applyFont="1" applyFill="1" applyBorder="1" applyAlignment="1">
      <alignment horizontal="center" wrapText="1"/>
    </xf>
    <xf numFmtId="0" fontId="10" fillId="7" borderId="1" xfId="0" applyFont="1" applyFill="1" applyBorder="1" applyAlignment="1">
      <alignment wrapText="1"/>
    </xf>
    <xf numFmtId="0" fontId="9" fillId="7" borderId="56" xfId="0" applyFont="1" applyFill="1" applyBorder="1" applyAlignment="1">
      <alignment horizontal="center" vertical="center" wrapText="1"/>
    </xf>
    <xf numFmtId="0" fontId="43" fillId="7" borderId="57" xfId="0" applyFont="1" applyFill="1" applyBorder="1" applyAlignment="1">
      <alignment horizontal="left" vertical="center" wrapText="1"/>
    </xf>
    <xf numFmtId="0" fontId="9" fillId="7" borderId="57" xfId="0" applyFont="1" applyFill="1" applyBorder="1" applyAlignment="1">
      <alignment horizontal="left" vertical="center" wrapText="1"/>
    </xf>
    <xf numFmtId="0" fontId="42" fillId="7" borderId="48" xfId="0" applyFont="1" applyFill="1" applyBorder="1" applyAlignment="1">
      <alignment horizontal="center" vertical="center" wrapText="1"/>
    </xf>
    <xf numFmtId="0" fontId="8" fillId="7" borderId="57" xfId="0" applyFont="1" applyFill="1" applyBorder="1" applyAlignment="1">
      <alignment horizontal="center" vertical="center" wrapText="1"/>
    </xf>
    <xf numFmtId="3" fontId="43" fillId="7" borderId="57" xfId="0" applyNumberFormat="1" applyFont="1" applyFill="1" applyBorder="1" applyAlignment="1">
      <alignment horizontal="center" vertical="center" wrapText="1"/>
    </xf>
    <xf numFmtId="3" fontId="43" fillId="7" borderId="21" xfId="0" applyNumberFormat="1" applyFont="1" applyFill="1" applyBorder="1" applyAlignment="1">
      <alignment horizontal="center" vertical="center" wrapText="1"/>
    </xf>
    <xf numFmtId="3" fontId="10" fillId="7" borderId="2" xfId="4" applyNumberFormat="1" applyFont="1" applyFill="1" applyBorder="1" applyAlignment="1">
      <alignment horizontal="center" vertical="center"/>
    </xf>
    <xf numFmtId="3" fontId="10" fillId="7" borderId="2" xfId="0" applyNumberFormat="1" applyFont="1" applyFill="1" applyBorder="1" applyAlignment="1">
      <alignment horizontal="center" vertical="center"/>
    </xf>
    <xf numFmtId="165" fontId="43" fillId="7" borderId="21" xfId="0" applyNumberFormat="1" applyFont="1" applyFill="1" applyBorder="1" applyAlignment="1">
      <alignment horizontal="center" vertical="center" wrapText="1"/>
    </xf>
    <xf numFmtId="0" fontId="43" fillId="7"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3" fontId="43" fillId="7" borderId="1" xfId="0" applyNumberFormat="1" applyFont="1" applyFill="1" applyBorder="1" applyAlignment="1">
      <alignment horizontal="center" vertical="center" wrapText="1"/>
    </xf>
    <xf numFmtId="0" fontId="25" fillId="7" borderId="5" xfId="0" applyFont="1" applyFill="1" applyBorder="1" applyAlignment="1">
      <alignment horizontal="center" vertical="center" wrapText="1"/>
    </xf>
    <xf numFmtId="3" fontId="43" fillId="7" borderId="1" xfId="4" applyNumberFormat="1" applyFont="1" applyFill="1" applyBorder="1" applyAlignment="1">
      <alignment horizontal="center" vertical="center" wrapText="1"/>
    </xf>
    <xf numFmtId="3" fontId="43" fillId="7" borderId="1" xfId="4" applyNumberFormat="1" applyFont="1" applyFill="1" applyBorder="1" applyAlignment="1">
      <alignment horizontal="center" vertical="center"/>
    </xf>
    <xf numFmtId="0" fontId="25"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25" fillId="7" borderId="4" xfId="0" applyFont="1" applyFill="1" applyBorder="1" applyAlignment="1">
      <alignment horizontal="center" vertical="center"/>
    </xf>
    <xf numFmtId="0" fontId="8" fillId="7" borderId="0" xfId="0" applyFont="1" applyFill="1" applyAlignment="1">
      <alignment vertical="center" wrapText="1"/>
    </xf>
    <xf numFmtId="0" fontId="10" fillId="7" borderId="3" xfId="0" applyFont="1" applyFill="1" applyBorder="1"/>
    <xf numFmtId="0" fontId="25" fillId="7" borderId="3" xfId="0" applyFont="1" applyFill="1" applyBorder="1" applyAlignment="1">
      <alignment horizontal="center" vertical="center" wrapText="1"/>
    </xf>
    <xf numFmtId="3" fontId="10" fillId="7" borderId="3" xfId="0" applyNumberFormat="1" applyFont="1" applyFill="1" applyBorder="1" applyAlignment="1">
      <alignment horizontal="center" vertical="center"/>
    </xf>
    <xf numFmtId="41" fontId="8" fillId="7" borderId="49" xfId="4" applyNumberFormat="1" applyFont="1" applyFill="1" applyBorder="1" applyAlignment="1">
      <alignment horizontal="center" vertical="center" wrapText="1"/>
    </xf>
    <xf numFmtId="0" fontId="10" fillId="7" borderId="1" xfId="0" applyFont="1" applyFill="1" applyBorder="1" applyAlignment="1">
      <alignment horizontal="left" vertical="center" wrapText="1"/>
    </xf>
    <xf numFmtId="0" fontId="43" fillId="7" borderId="21" xfId="0" applyFont="1" applyFill="1" applyBorder="1" applyAlignment="1">
      <alignment horizontal="left" vertical="center" wrapText="1"/>
    </xf>
    <xf numFmtId="0" fontId="42" fillId="7" borderId="21" xfId="0" applyFont="1" applyFill="1" applyBorder="1" applyAlignment="1">
      <alignment horizontal="center" vertical="center" wrapText="1"/>
    </xf>
    <xf numFmtId="0" fontId="8" fillId="7" borderId="21" xfId="0" applyFont="1" applyFill="1" applyBorder="1" applyAlignment="1">
      <alignment horizontal="center" vertical="center" wrapText="1"/>
    </xf>
    <xf numFmtId="3" fontId="43" fillId="7" borderId="21" xfId="4" applyNumberFormat="1" applyFont="1" applyFill="1" applyBorder="1" applyAlignment="1">
      <alignment horizontal="center" vertical="center" wrapText="1"/>
    </xf>
    <xf numFmtId="41" fontId="8" fillId="7" borderId="10" xfId="4" applyNumberFormat="1" applyFont="1" applyFill="1" applyBorder="1" applyAlignment="1">
      <alignment horizontal="center" vertical="center" wrapText="1"/>
    </xf>
    <xf numFmtId="0" fontId="9" fillId="0" borderId="56" xfId="0" applyFont="1" applyBorder="1" applyAlignment="1">
      <alignment horizontal="center" vertical="center" wrapText="1"/>
    </xf>
    <xf numFmtId="0" fontId="43" fillId="0" borderId="57" xfId="0" applyFont="1" applyBorder="1" applyAlignment="1">
      <alignment horizontal="left" vertical="center" wrapText="1"/>
    </xf>
    <xf numFmtId="0" fontId="9" fillId="0" borderId="57" xfId="0" applyFont="1" applyBorder="1" applyAlignment="1">
      <alignment horizontal="left" vertical="center" wrapText="1"/>
    </xf>
    <xf numFmtId="0" fontId="42" fillId="0" borderId="57" xfId="0" applyFont="1" applyBorder="1" applyAlignment="1">
      <alignment horizontal="center" vertical="center" wrapText="1"/>
    </xf>
    <xf numFmtId="0" fontId="8" fillId="0" borderId="57" xfId="0" applyFont="1" applyBorder="1" applyAlignment="1">
      <alignment horizontal="center" vertical="center" wrapText="1"/>
    </xf>
    <xf numFmtId="0" fontId="9" fillId="0" borderId="57" xfId="0" applyFont="1" applyBorder="1" applyAlignment="1">
      <alignment horizontal="center" vertical="center" wrapText="1"/>
    </xf>
    <xf numFmtId="0" fontId="42" fillId="12" borderId="57" xfId="0" applyFont="1" applyFill="1" applyBorder="1" applyAlignment="1">
      <alignment horizontal="center" vertical="center" wrapText="1"/>
    </xf>
    <xf numFmtId="3" fontId="43" fillId="0" borderId="57" xfId="4" applyNumberFormat="1" applyFont="1" applyFill="1" applyBorder="1" applyAlignment="1">
      <alignment horizontal="center" vertical="center" wrapText="1"/>
    </xf>
    <xf numFmtId="0" fontId="9" fillId="0" borderId="44" xfId="0" applyFont="1" applyBorder="1" applyAlignment="1">
      <alignment horizontal="center" vertical="center" wrapText="1"/>
    </xf>
    <xf numFmtId="0" fontId="43" fillId="0" borderId="45" xfId="0" applyFont="1" applyBorder="1" applyAlignment="1">
      <alignment horizontal="left" vertical="center" wrapText="1"/>
    </xf>
    <xf numFmtId="0" fontId="9" fillId="0" borderId="45" xfId="0" applyFont="1" applyBorder="1" applyAlignment="1">
      <alignment horizontal="left" vertical="center" wrapText="1"/>
    </xf>
    <xf numFmtId="0" fontId="10" fillId="0" borderId="8" xfId="0" applyFont="1" applyBorder="1" applyAlignment="1">
      <alignment horizontal="center"/>
    </xf>
    <xf numFmtId="0" fontId="8" fillId="0" borderId="45" xfId="0" applyFont="1" applyBorder="1" applyAlignment="1">
      <alignment horizontal="center" vertical="center" wrapText="1"/>
    </xf>
    <xf numFmtId="0" fontId="42" fillId="12" borderId="45" xfId="0" applyFont="1" applyFill="1" applyBorder="1" applyAlignment="1">
      <alignment horizontal="center" vertical="center" wrapText="1"/>
    </xf>
    <xf numFmtId="3" fontId="43" fillId="0" borderId="45" xfId="4" applyNumberFormat="1" applyFont="1" applyFill="1" applyBorder="1" applyAlignment="1">
      <alignment horizontal="center" vertical="center" wrapText="1"/>
    </xf>
    <xf numFmtId="3" fontId="43" fillId="0" borderId="8" xfId="4" applyNumberFormat="1" applyFont="1" applyFill="1" applyBorder="1" applyAlignment="1">
      <alignment horizontal="center" vertical="center" wrapText="1"/>
    </xf>
    <xf numFmtId="41" fontId="8" fillId="0" borderId="8" xfId="4" applyNumberFormat="1" applyFont="1" applyBorder="1" applyAlignment="1">
      <alignment horizontal="center" vertical="center" wrapText="1"/>
    </xf>
    <xf numFmtId="3" fontId="9" fillId="5" borderId="1" xfId="4" applyNumberFormat="1" applyFont="1" applyFill="1" applyBorder="1" applyAlignment="1">
      <alignment horizontal="right" vertical="center" wrapText="1"/>
    </xf>
    <xf numFmtId="165" fontId="45" fillId="0" borderId="0" xfId="4" applyNumberFormat="1" applyFont="1"/>
    <xf numFmtId="0" fontId="9" fillId="0" borderId="58" xfId="0" applyFont="1" applyBorder="1" applyAlignment="1">
      <alignment horizontal="center" vertical="center" wrapText="1"/>
    </xf>
    <xf numFmtId="0" fontId="25" fillId="13" borderId="1" xfId="0" applyFont="1" applyFill="1" applyBorder="1" applyAlignment="1">
      <alignment horizontal="center" vertical="center"/>
    </xf>
    <xf numFmtId="0" fontId="10" fillId="13" borderId="1" xfId="0" applyFont="1" applyFill="1" applyBorder="1" applyAlignment="1">
      <alignment vertical="center" wrapText="1"/>
    </xf>
    <xf numFmtId="0" fontId="27" fillId="13" borderId="48" xfId="0" applyFont="1" applyFill="1" applyBorder="1" applyAlignment="1">
      <alignment horizontal="center" vertical="center" wrapText="1"/>
    </xf>
    <xf numFmtId="0" fontId="42" fillId="13"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3" fontId="8" fillId="13" borderId="1" xfId="0" applyNumberFormat="1" applyFont="1" applyFill="1" applyBorder="1" applyAlignment="1">
      <alignment horizontal="center" vertical="center" wrapText="1"/>
    </xf>
    <xf numFmtId="3" fontId="10" fillId="13" borderId="1" xfId="4" applyNumberFormat="1" applyFont="1" applyFill="1" applyBorder="1" applyAlignment="1">
      <alignment horizontal="center" vertical="center"/>
    </xf>
    <xf numFmtId="3" fontId="10" fillId="13" borderId="1" xfId="0" applyNumberFormat="1" applyFont="1" applyFill="1" applyBorder="1" applyAlignment="1">
      <alignment horizontal="center" vertical="center"/>
    </xf>
    <xf numFmtId="41" fontId="8" fillId="13" borderId="1" xfId="4" applyNumberFormat="1" applyFont="1" applyFill="1" applyBorder="1" applyAlignment="1">
      <alignment horizontal="center" vertical="center" wrapText="1"/>
    </xf>
    <xf numFmtId="0" fontId="25" fillId="13" borderId="1" xfId="0" applyFont="1" applyFill="1" applyBorder="1" applyAlignment="1">
      <alignment horizontal="center" vertical="center" wrapText="1"/>
    </xf>
    <xf numFmtId="3" fontId="10" fillId="13" borderId="1" xfId="0" applyNumberFormat="1" applyFont="1" applyFill="1" applyBorder="1" applyAlignment="1">
      <alignment horizontal="center" vertical="center" wrapText="1"/>
    </xf>
    <xf numFmtId="0" fontId="27" fillId="7" borderId="1" xfId="0" applyFont="1" applyFill="1" applyBorder="1" applyAlignment="1">
      <alignment horizontal="left" vertical="center" wrapText="1"/>
    </xf>
    <xf numFmtId="3" fontId="27" fillId="7" borderId="1" xfId="4" applyNumberFormat="1" applyFont="1" applyFill="1" applyBorder="1" applyAlignment="1">
      <alignment horizontal="center" vertical="center" wrapText="1"/>
    </xf>
    <xf numFmtId="41" fontId="27" fillId="7" borderId="1" xfId="4" applyNumberFormat="1" applyFont="1" applyFill="1" applyBorder="1" applyAlignment="1">
      <alignment horizontal="center" vertical="center" wrapText="1"/>
    </xf>
    <xf numFmtId="165" fontId="8" fillId="0" borderId="1" xfId="4" applyNumberFormat="1" applyFont="1" applyBorder="1" applyAlignment="1">
      <alignment horizontal="center" vertical="center" wrapText="1"/>
    </xf>
    <xf numFmtId="165" fontId="6" fillId="0" borderId="0" xfId="4" applyNumberFormat="1" applyFont="1" applyAlignment="1">
      <alignment horizontal="center" vertical="center"/>
    </xf>
    <xf numFmtId="0" fontId="9" fillId="13" borderId="23" xfId="0" applyFont="1" applyFill="1" applyBorder="1" applyAlignment="1">
      <alignment horizontal="center" vertical="center" wrapText="1"/>
    </xf>
    <xf numFmtId="0" fontId="9" fillId="13" borderId="21" xfId="0" applyFont="1" applyFill="1" applyBorder="1" applyAlignment="1">
      <alignment horizontal="left" vertical="center" wrapText="1"/>
    </xf>
    <xf numFmtId="3" fontId="27" fillId="13" borderId="21" xfId="4" applyNumberFormat="1" applyFont="1" applyFill="1" applyBorder="1" applyAlignment="1">
      <alignment horizontal="center" vertical="center" wrapText="1"/>
    </xf>
    <xf numFmtId="41" fontId="27" fillId="0" borderId="59" xfId="4" applyNumberFormat="1" applyFont="1" applyFill="1" applyBorder="1" applyAlignment="1">
      <alignment horizontal="center" vertical="center" wrapText="1"/>
    </xf>
    <xf numFmtId="0" fontId="9" fillId="12" borderId="21" xfId="0" applyFont="1" applyFill="1" applyBorder="1" applyAlignment="1">
      <alignment horizontal="center" vertical="center" wrapText="1"/>
    </xf>
    <xf numFmtId="0" fontId="27" fillId="0" borderId="21" xfId="0" applyFont="1" applyBorder="1" applyAlignment="1">
      <alignment horizontal="left" vertical="center" wrapText="1"/>
    </xf>
    <xf numFmtId="0" fontId="8" fillId="12" borderId="21" xfId="0" applyFont="1" applyFill="1" applyBorder="1" applyAlignment="1">
      <alignment horizontal="center" vertical="center" wrapText="1"/>
    </xf>
    <xf numFmtId="3" fontId="43" fillId="13" borderId="21" xfId="4" applyNumberFormat="1" applyFont="1" applyFill="1" applyBorder="1" applyAlignment="1">
      <alignment horizontal="center" vertical="center" wrapText="1"/>
    </xf>
    <xf numFmtId="0" fontId="43" fillId="13" borderId="21" xfId="0" applyFont="1" applyFill="1" applyBorder="1" applyAlignment="1">
      <alignment horizontal="left" vertical="center" wrapText="1"/>
    </xf>
    <xf numFmtId="0" fontId="8" fillId="13" borderId="21" xfId="0" applyFont="1" applyFill="1" applyBorder="1" applyAlignment="1">
      <alignment horizontal="left" vertical="center" wrapText="1"/>
    </xf>
    <xf numFmtId="0" fontId="8" fillId="13" borderId="21" xfId="0" applyFont="1" applyFill="1" applyBorder="1" applyAlignment="1">
      <alignment horizontal="center" vertical="center" wrapText="1"/>
    </xf>
    <xf numFmtId="3" fontId="42" fillId="13" borderId="21" xfId="4" applyNumberFormat="1" applyFont="1" applyFill="1" applyBorder="1" applyAlignment="1">
      <alignment horizontal="center" vertical="center" wrapText="1"/>
    </xf>
    <xf numFmtId="0" fontId="10" fillId="0" borderId="0" xfId="0" applyFont="1" applyAlignment="1">
      <alignment horizontal="center" wrapText="1"/>
    </xf>
    <xf numFmtId="41" fontId="27" fillId="0" borderId="21" xfId="4" applyNumberFormat="1" applyFont="1" applyFill="1" applyBorder="1" applyAlignment="1">
      <alignment horizontal="center" vertical="center" wrapText="1"/>
    </xf>
    <xf numFmtId="3" fontId="8" fillId="0" borderId="48" xfId="0" applyNumberFormat="1" applyFont="1" applyBorder="1" applyAlignment="1">
      <alignment horizontal="right" vertical="center" wrapText="1"/>
    </xf>
    <xf numFmtId="41" fontId="43" fillId="7" borderId="54" xfId="4" applyNumberFormat="1" applyFont="1" applyFill="1" applyBorder="1" applyAlignment="1">
      <alignment horizontal="center" vertical="center" wrapText="1"/>
    </xf>
    <xf numFmtId="0" fontId="48" fillId="0" borderId="0" xfId="0" applyFont="1" applyAlignment="1">
      <alignment horizontal="center"/>
    </xf>
    <xf numFmtId="0" fontId="49" fillId="0" borderId="0" xfId="0" applyFont="1"/>
    <xf numFmtId="0" fontId="49" fillId="0" borderId="0" xfId="0" applyFont="1" applyAlignment="1">
      <alignment horizontal="center"/>
    </xf>
    <xf numFmtId="3" fontId="49" fillId="0" borderId="0" xfId="0" applyNumberFormat="1" applyFont="1" applyAlignment="1">
      <alignment horizontal="center" vertical="center"/>
    </xf>
    <xf numFmtId="41" fontId="49" fillId="0" borderId="0" xfId="0" applyNumberFormat="1" applyFont="1" applyAlignment="1">
      <alignment horizontal="center" vertical="center"/>
    </xf>
    <xf numFmtId="43" fontId="49" fillId="0" borderId="0" xfId="0" applyNumberFormat="1" applyFont="1"/>
    <xf numFmtId="166" fontId="50" fillId="0" borderId="0" xfId="0" applyNumberFormat="1" applyFont="1" applyAlignment="1">
      <alignment horizontal="center" vertical="center"/>
    </xf>
    <xf numFmtId="0" fontId="42" fillId="0" borderId="1" xfId="0" applyFont="1" applyFill="1" applyBorder="1" applyAlignment="1">
      <alignment horizontal="center" vertical="center" wrapText="1"/>
    </xf>
    <xf numFmtId="166" fontId="0" fillId="0" borderId="0" xfId="0" applyNumberFormat="1"/>
    <xf numFmtId="41" fontId="51" fillId="0" borderId="1" xfId="0" applyNumberFormat="1" applyFont="1" applyBorder="1" applyAlignment="1">
      <alignment horizontal="right" vertical="center"/>
    </xf>
    <xf numFmtId="3" fontId="52" fillId="4" borderId="1" xfId="3" applyNumberFormat="1" applyFont="1" applyBorder="1" applyAlignment="1">
      <alignment horizontal="center" vertical="center"/>
    </xf>
    <xf numFmtId="166" fontId="52" fillId="4" borderId="1" xfId="3" applyNumberFormat="1" applyFont="1" applyBorder="1" applyAlignment="1">
      <alignment horizontal="center" vertical="center"/>
    </xf>
    <xf numFmtId="166" fontId="52" fillId="4" borderId="3" xfId="3" applyNumberFormat="1" applyFont="1" applyBorder="1" applyAlignment="1">
      <alignment horizontal="center" vertical="center"/>
    </xf>
    <xf numFmtId="0" fontId="9" fillId="0" borderId="27" xfId="0" applyFont="1" applyBorder="1" applyAlignment="1">
      <alignment horizontal="center" vertical="center" wrapText="1"/>
    </xf>
    <xf numFmtId="0" fontId="8" fillId="0" borderId="27" xfId="0" applyFont="1" applyBorder="1" applyAlignment="1">
      <alignment horizontal="left" vertical="center" wrapText="1"/>
    </xf>
    <xf numFmtId="0" fontId="9" fillId="0" borderId="8" xfId="0" applyFont="1" applyBorder="1" applyAlignment="1">
      <alignment horizontal="center" vertical="center" wrapText="1"/>
    </xf>
    <xf numFmtId="0" fontId="25" fillId="7" borderId="21" xfId="0" applyFont="1" applyFill="1" applyBorder="1" applyAlignment="1">
      <alignment horizontal="left" vertical="center" wrapText="1"/>
    </xf>
    <xf numFmtId="0" fontId="29" fillId="0" borderId="27" xfId="0" applyFont="1" applyBorder="1" applyAlignment="1">
      <alignment horizontal="left" vertical="center" wrapText="1"/>
    </xf>
    <xf numFmtId="0" fontId="43" fillId="0" borderId="27" xfId="0" applyFont="1" applyBorder="1" applyAlignment="1">
      <alignment horizontal="left" vertical="center" wrapText="1"/>
    </xf>
    <xf numFmtId="3" fontId="9" fillId="0" borderId="27"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9" fillId="0" borderId="2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11" borderId="1"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34"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9" fillId="10" borderId="23"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7" xfId="0" applyFont="1" applyBorder="1" applyAlignment="1">
      <alignment horizontal="center" vertical="center"/>
    </xf>
    <xf numFmtId="0" fontId="25" fillId="0" borderId="1" xfId="0" applyFont="1" applyBorder="1" applyAlignment="1">
      <alignment horizontal="center" vertical="center"/>
    </xf>
    <xf numFmtId="3" fontId="9" fillId="0" borderId="8"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25" fillId="0" borderId="27"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 xfId="0" applyFont="1" applyBorder="1" applyAlignment="1">
      <alignment horizontal="center" vertical="center" wrapText="1"/>
    </xf>
    <xf numFmtId="0" fontId="26" fillId="7" borderId="21" xfId="0" applyFont="1" applyFill="1" applyBorder="1" applyAlignment="1">
      <alignment horizontal="left" vertical="center" wrapText="1"/>
    </xf>
    <xf numFmtId="0" fontId="25" fillId="7" borderId="21" xfId="0" applyFont="1" applyFill="1" applyBorder="1" applyAlignment="1">
      <alignment horizontal="left" vertical="center" wrapText="1"/>
    </xf>
    <xf numFmtId="0" fontId="34" fillId="0" borderId="27" xfId="0" applyFont="1" applyBorder="1" applyAlignment="1">
      <alignment horizontal="left" vertical="center" wrapText="1"/>
    </xf>
    <xf numFmtId="0" fontId="8" fillId="0" borderId="27" xfId="0" applyFont="1" applyBorder="1" applyAlignment="1">
      <alignment horizontal="left"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11" borderId="3"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42" fillId="0" borderId="21" xfId="0" applyFont="1" applyBorder="1" applyAlignment="1">
      <alignment vertical="center" wrapText="1"/>
    </xf>
    <xf numFmtId="0" fontId="42" fillId="0" borderId="22" xfId="0" applyFont="1" applyBorder="1" applyAlignment="1">
      <alignment vertical="center" wrapText="1"/>
    </xf>
    <xf numFmtId="3" fontId="25" fillId="0" borderId="1" xfId="0" applyNumberFormat="1" applyFont="1" applyBorder="1" applyAlignment="1">
      <alignment horizontal="center" vertical="center"/>
    </xf>
    <xf numFmtId="3" fontId="9" fillId="0" borderId="28" xfId="0" applyNumberFormat="1" applyFont="1" applyBorder="1" applyAlignment="1">
      <alignment horizontal="center" vertical="center" wrapText="1"/>
    </xf>
    <xf numFmtId="3" fontId="9" fillId="0" borderId="14"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35"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3" fontId="25" fillId="0" borderId="1" xfId="0" applyNumberFormat="1" applyFont="1" applyBorder="1" applyAlignment="1">
      <alignment horizontal="center" vertical="center" wrapText="1"/>
    </xf>
    <xf numFmtId="0" fontId="25" fillId="0" borderId="8" xfId="0" applyFont="1" applyBorder="1" applyAlignment="1">
      <alignment horizontal="center" vertical="center" wrapText="1"/>
    </xf>
    <xf numFmtId="0" fontId="9" fillId="10" borderId="21" xfId="0" applyFont="1" applyFill="1" applyBorder="1" applyAlignment="1">
      <alignment horizontal="center" vertical="center" wrapText="1"/>
    </xf>
    <xf numFmtId="0" fontId="9" fillId="10" borderId="22" xfId="0" applyFont="1" applyFill="1" applyBorder="1" applyAlignment="1">
      <alignment horizontal="center" vertical="center" wrapText="1"/>
    </xf>
    <xf numFmtId="0" fontId="10" fillId="0" borderId="21" xfId="0" applyFont="1" applyBorder="1"/>
    <xf numFmtId="0" fontId="10" fillId="0" borderId="22" xfId="0" applyFont="1" applyBorder="1"/>
    <xf numFmtId="0" fontId="27" fillId="6" borderId="15" xfId="0" applyFont="1" applyFill="1" applyBorder="1" applyAlignment="1">
      <alignment horizontal="left" wrapText="1"/>
    </xf>
    <xf numFmtId="0" fontId="10" fillId="6" borderId="42" xfId="0" applyFont="1" applyFill="1" applyBorder="1" applyAlignment="1">
      <alignment horizontal="left"/>
    </xf>
    <xf numFmtId="0" fontId="10" fillId="6" borderId="9" xfId="0" applyFont="1" applyFill="1" applyBorder="1" applyAlignment="1">
      <alignment horizontal="left"/>
    </xf>
    <xf numFmtId="0" fontId="9" fillId="11" borderId="43" xfId="0" applyFont="1" applyFill="1" applyBorder="1" applyAlignment="1">
      <alignment horizontal="center" vertical="center" wrapText="1"/>
    </xf>
    <xf numFmtId="0" fontId="9" fillId="11" borderId="43" xfId="0" applyFont="1" applyFill="1" applyBorder="1" applyAlignment="1">
      <alignment horizontal="left" vertical="center" wrapText="1"/>
    </xf>
    <xf numFmtId="3" fontId="9" fillId="11" borderId="34" xfId="0" applyNumberFormat="1" applyFont="1" applyFill="1" applyBorder="1" applyAlignment="1">
      <alignment horizontal="left" vertical="center" wrapText="1"/>
    </xf>
    <xf numFmtId="3" fontId="9" fillId="11" borderId="32" xfId="0" applyNumberFormat="1" applyFont="1" applyFill="1" applyBorder="1" applyAlignment="1">
      <alignment horizontal="left" vertical="center" wrapText="1"/>
    </xf>
    <xf numFmtId="3" fontId="9" fillId="11" borderId="33" xfId="0" applyNumberFormat="1" applyFont="1" applyFill="1" applyBorder="1" applyAlignment="1">
      <alignment horizontal="left" vertical="center" wrapText="1"/>
    </xf>
    <xf numFmtId="3" fontId="9" fillId="11" borderId="11" xfId="0" applyNumberFormat="1" applyFont="1" applyFill="1" applyBorder="1" applyAlignment="1">
      <alignment horizontal="left" vertical="center" wrapText="1"/>
    </xf>
    <xf numFmtId="3" fontId="9" fillId="11" borderId="19" xfId="0" applyNumberFormat="1" applyFont="1" applyFill="1" applyBorder="1" applyAlignment="1">
      <alignment horizontal="left" vertical="center" wrapText="1"/>
    </xf>
    <xf numFmtId="3" fontId="9" fillId="11" borderId="13" xfId="0" applyNumberFormat="1" applyFont="1" applyFill="1" applyBorder="1" applyAlignment="1">
      <alignment horizontal="left" vertical="center" wrapText="1"/>
    </xf>
    <xf numFmtId="3" fontId="9" fillId="0" borderId="20" xfId="0" applyNumberFormat="1" applyFont="1" applyBorder="1" applyAlignment="1">
      <alignment horizontal="left" vertical="center" wrapText="1"/>
    </xf>
    <xf numFmtId="3" fontId="9" fillId="0" borderId="24" xfId="0" applyNumberFormat="1" applyFont="1" applyBorder="1" applyAlignment="1">
      <alignment horizontal="left" vertical="center" wrapText="1"/>
    </xf>
    <xf numFmtId="3" fontId="9" fillId="0" borderId="25" xfId="0" applyNumberFormat="1" applyFont="1" applyBorder="1" applyAlignment="1">
      <alignment horizontal="left" vertical="center" wrapText="1"/>
    </xf>
    <xf numFmtId="3" fontId="10" fillId="0" borderId="24" xfId="0" applyNumberFormat="1" applyFont="1" applyBorder="1" applyAlignment="1">
      <alignment horizontal="left" vertical="center"/>
    </xf>
    <xf numFmtId="0" fontId="30" fillId="0" borderId="20" xfId="0" applyFont="1" applyBorder="1" applyAlignment="1">
      <alignment horizontal="left" vertical="center" wrapText="1"/>
    </xf>
    <xf numFmtId="0" fontId="33" fillId="0" borderId="24" xfId="0" applyFont="1" applyBorder="1" applyAlignment="1">
      <alignment horizontal="left" vertical="center" wrapText="1"/>
    </xf>
    <xf numFmtId="0" fontId="33" fillId="0" borderId="25" xfId="0" applyFont="1" applyBorder="1" applyAlignment="1">
      <alignment horizontal="left" vertical="center" wrapText="1"/>
    </xf>
    <xf numFmtId="3" fontId="9" fillId="0" borderId="29" xfId="0" applyNumberFormat="1" applyFont="1" applyBorder="1" applyAlignment="1">
      <alignment horizontal="left" vertical="center" wrapText="1"/>
    </xf>
    <xf numFmtId="3" fontId="9" fillId="0" borderId="31" xfId="0" applyNumberFormat="1" applyFont="1" applyBorder="1" applyAlignment="1">
      <alignment horizontal="left" vertical="center" wrapText="1"/>
    </xf>
    <xf numFmtId="0" fontId="34" fillId="11" borderId="43" xfId="0" applyFont="1" applyFill="1" applyBorder="1" applyAlignment="1">
      <alignment horizontal="left" vertical="center" wrapText="1"/>
    </xf>
    <xf numFmtId="0" fontId="35" fillId="11" borderId="43" xfId="0" applyFont="1" applyFill="1" applyBorder="1" applyAlignment="1">
      <alignment horizontal="left" vertical="center" wrapText="1"/>
    </xf>
    <xf numFmtId="3" fontId="9" fillId="0" borderId="18" xfId="0" applyNumberFormat="1" applyFont="1" applyBorder="1" applyAlignment="1">
      <alignment horizontal="left" vertical="center" wrapText="1"/>
    </xf>
    <xf numFmtId="3" fontId="9" fillId="0" borderId="16" xfId="0" applyNumberFormat="1" applyFont="1" applyBorder="1" applyAlignment="1">
      <alignment horizontal="left" vertical="center" wrapText="1"/>
    </xf>
    <xf numFmtId="3" fontId="9" fillId="11" borderId="20" xfId="0" applyNumberFormat="1" applyFont="1" applyFill="1" applyBorder="1" applyAlignment="1">
      <alignment horizontal="center" vertical="center" wrapText="1"/>
    </xf>
    <xf numFmtId="3" fontId="9" fillId="11" borderId="24" xfId="0" applyNumberFormat="1" applyFont="1" applyFill="1" applyBorder="1" applyAlignment="1">
      <alignment horizontal="center" vertical="center" wrapText="1"/>
    </xf>
    <xf numFmtId="3" fontId="9" fillId="11" borderId="25" xfId="0" applyNumberFormat="1" applyFont="1" applyFill="1" applyBorder="1" applyAlignment="1">
      <alignment horizontal="center" vertical="center" wrapText="1"/>
    </xf>
    <xf numFmtId="0" fontId="9" fillId="0" borderId="43" xfId="0" applyFont="1" applyBorder="1" applyAlignment="1">
      <alignment horizontal="left" vertical="center" wrapText="1"/>
    </xf>
    <xf numFmtId="0" fontId="34" fillId="11" borderId="43" xfId="0" applyFont="1" applyFill="1" applyBorder="1" applyAlignment="1">
      <alignment horizontal="center" vertical="center" wrapText="1"/>
    </xf>
    <xf numFmtId="0" fontId="35" fillId="11" borderId="43" xfId="0" applyFont="1" applyFill="1" applyBorder="1" applyAlignment="1">
      <alignment horizontal="center" vertical="center" wrapText="1"/>
    </xf>
    <xf numFmtId="0" fontId="22" fillId="0" borderId="20" xfId="0" applyFont="1" applyBorder="1" applyAlignment="1">
      <alignment wrapText="1"/>
    </xf>
    <xf numFmtId="0" fontId="22" fillId="0" borderId="24" xfId="0" applyFont="1" applyBorder="1" applyAlignment="1">
      <alignment wrapText="1"/>
    </xf>
    <xf numFmtId="0" fontId="22" fillId="0" borderId="25" xfId="0" applyFont="1" applyBorder="1" applyAlignment="1">
      <alignment wrapText="1"/>
    </xf>
    <xf numFmtId="0" fontId="32" fillId="0" borderId="20" xfId="0" applyFont="1" applyBorder="1" applyAlignment="1">
      <alignment horizontal="left" vertical="center" wrapText="1"/>
    </xf>
    <xf numFmtId="0" fontId="9" fillId="0" borderId="20" xfId="0" applyFont="1" applyBorder="1" applyAlignment="1">
      <alignment horizontal="center" vertical="center" wrapText="1"/>
    </xf>
    <xf numFmtId="0" fontId="9" fillId="0" borderId="25" xfId="0" applyFont="1" applyBorder="1" applyAlignment="1">
      <alignment horizontal="center" vertical="center" wrapText="1"/>
    </xf>
    <xf numFmtId="0" fontId="33" fillId="0" borderId="24" xfId="0" applyFont="1" applyBorder="1" applyAlignment="1">
      <alignment horizontal="left" vertical="center"/>
    </xf>
    <xf numFmtId="0" fontId="33" fillId="0" borderId="25" xfId="0" applyFont="1" applyBorder="1" applyAlignment="1">
      <alignment horizontal="left" vertical="center"/>
    </xf>
    <xf numFmtId="3" fontId="9" fillId="0" borderId="29" xfId="0" applyNumberFormat="1" applyFont="1" applyBorder="1" applyAlignment="1">
      <alignment horizontal="center" vertical="center" wrapText="1"/>
    </xf>
    <xf numFmtId="3" fontId="9" fillId="0" borderId="31" xfId="0" applyNumberFormat="1" applyFont="1" applyBorder="1" applyAlignment="1">
      <alignment horizontal="center" vertical="center" wrapText="1"/>
    </xf>
    <xf numFmtId="3" fontId="9" fillId="11" borderId="34" xfId="0" applyNumberFormat="1" applyFont="1" applyFill="1" applyBorder="1" applyAlignment="1">
      <alignment horizontal="center" vertical="center" wrapText="1"/>
    </xf>
    <xf numFmtId="3" fontId="9" fillId="11" borderId="32" xfId="0" applyNumberFormat="1" applyFont="1" applyFill="1" applyBorder="1" applyAlignment="1">
      <alignment horizontal="center" vertical="center" wrapText="1"/>
    </xf>
    <xf numFmtId="3" fontId="9" fillId="11" borderId="33" xfId="0" applyNumberFormat="1" applyFont="1" applyFill="1" applyBorder="1" applyAlignment="1">
      <alignment horizontal="center" vertical="center" wrapText="1"/>
    </xf>
    <xf numFmtId="3" fontId="9" fillId="0" borderId="18" xfId="0" applyNumberFormat="1" applyFont="1" applyBorder="1" applyAlignment="1">
      <alignment horizontal="center" vertical="center" wrapText="1"/>
    </xf>
    <xf numFmtId="3" fontId="9" fillId="0" borderId="16" xfId="0" applyNumberFormat="1" applyFont="1" applyBorder="1" applyAlignment="1">
      <alignment horizontal="center" vertical="center" wrapText="1"/>
    </xf>
    <xf numFmtId="3" fontId="9" fillId="0" borderId="20" xfId="0" applyNumberFormat="1" applyFont="1" applyBorder="1" applyAlignment="1">
      <alignment horizontal="center" vertical="center" wrapText="1"/>
    </xf>
    <xf numFmtId="3" fontId="9" fillId="0" borderId="24" xfId="0" applyNumberFormat="1" applyFont="1" applyBorder="1" applyAlignment="1">
      <alignment horizontal="center" vertical="center" wrapText="1"/>
    </xf>
    <xf numFmtId="3" fontId="9" fillId="0" borderId="25" xfId="0" applyNumberFormat="1" applyFont="1" applyBorder="1" applyAlignment="1">
      <alignment horizontal="center" vertical="center" wrapText="1"/>
    </xf>
    <xf numFmtId="3" fontId="9" fillId="11" borderId="20" xfId="0" applyNumberFormat="1" applyFont="1" applyFill="1" applyBorder="1" applyAlignment="1">
      <alignment horizontal="left" vertical="center" wrapText="1"/>
    </xf>
    <xf numFmtId="3" fontId="9" fillId="11" borderId="24" xfId="0" applyNumberFormat="1" applyFont="1" applyFill="1" applyBorder="1" applyAlignment="1">
      <alignment horizontal="left" vertical="center" wrapText="1"/>
    </xf>
    <xf numFmtId="3" fontId="9" fillId="11" borderId="25" xfId="0" applyNumberFormat="1" applyFont="1" applyFill="1" applyBorder="1" applyAlignment="1">
      <alignment horizontal="left" vertical="center" wrapText="1"/>
    </xf>
    <xf numFmtId="3" fontId="9" fillId="11" borderId="11" xfId="0" applyNumberFormat="1" applyFont="1" applyFill="1" applyBorder="1" applyAlignment="1">
      <alignment horizontal="center" vertical="center" wrapText="1"/>
    </xf>
    <xf numFmtId="3" fontId="9" fillId="11" borderId="19" xfId="0" applyNumberFormat="1" applyFont="1" applyFill="1" applyBorder="1" applyAlignment="1">
      <alignment horizontal="center" vertical="center" wrapText="1"/>
    </xf>
    <xf numFmtId="3" fontId="9" fillId="11" borderId="13" xfId="0" applyNumberFormat="1" applyFont="1" applyFill="1" applyBorder="1" applyAlignment="1">
      <alignment horizontal="center" vertical="center" wrapText="1"/>
    </xf>
    <xf numFmtId="3" fontId="10" fillId="0" borderId="24" xfId="0" applyNumberFormat="1" applyFont="1" applyBorder="1" applyAlignment="1">
      <alignment horizontal="center" vertical="center"/>
    </xf>
    <xf numFmtId="0" fontId="36" fillId="0" borderId="24" xfId="0" applyFont="1" applyBorder="1" applyAlignment="1">
      <alignment horizontal="left" vertical="center" wrapText="1"/>
    </xf>
    <xf numFmtId="0" fontId="36" fillId="0" borderId="25" xfId="0" applyFont="1" applyBorder="1" applyAlignment="1">
      <alignment horizontal="left" vertical="center" wrapText="1"/>
    </xf>
    <xf numFmtId="0" fontId="23" fillId="0" borderId="0" xfId="0" applyFont="1" applyAlignment="1">
      <alignment horizontal="center" vertical="center"/>
    </xf>
    <xf numFmtId="37" fontId="21" fillId="9" borderId="51" xfId="0" applyNumberFormat="1" applyFont="1" applyFill="1" applyBorder="1" applyAlignment="1">
      <alignment horizontal="center" vertical="center" wrapText="1"/>
    </xf>
    <xf numFmtId="37" fontId="21" fillId="9" borderId="36" xfId="0" applyNumberFormat="1" applyFont="1" applyFill="1" applyBorder="1" applyAlignment="1">
      <alignment horizontal="center" vertical="center" wrapText="1"/>
    </xf>
    <xf numFmtId="0" fontId="20" fillId="8" borderId="34" xfId="0" applyFont="1" applyFill="1" applyBorder="1" applyAlignment="1">
      <alignment horizontal="justify" vertical="center" wrapText="1"/>
    </xf>
    <xf numFmtId="0" fontId="20" fillId="8" borderId="7" xfId="0" applyFont="1" applyFill="1" applyBorder="1" applyAlignment="1">
      <alignment horizontal="justify" vertical="center" wrapText="1"/>
    </xf>
    <xf numFmtId="0" fontId="20" fillId="8" borderId="32" xfId="0" applyFont="1" applyFill="1" applyBorder="1" applyAlignment="1">
      <alignment horizontal="center" vertical="center" wrapText="1"/>
    </xf>
    <xf numFmtId="0" fontId="20" fillId="8" borderId="0" xfId="0" applyFont="1" applyFill="1" applyAlignment="1">
      <alignment horizontal="center" vertical="center" wrapText="1"/>
    </xf>
    <xf numFmtId="0" fontId="31" fillId="9" borderId="1" xfId="0" applyFont="1" applyFill="1" applyBorder="1" applyAlignment="1">
      <alignment horizontal="left" vertical="center" wrapText="1"/>
    </xf>
    <xf numFmtId="0" fontId="18" fillId="0" borderId="52" xfId="0" applyFont="1" applyBorder="1" applyAlignment="1">
      <alignment horizontal="center" vertical="center" wrapText="1"/>
    </xf>
    <xf numFmtId="0" fontId="18" fillId="0" borderId="39" xfId="0" applyFont="1" applyBorder="1" applyAlignment="1">
      <alignment horizontal="center" vertical="center" wrapText="1"/>
    </xf>
    <xf numFmtId="3" fontId="18" fillId="0" borderId="52" xfId="0" applyNumberFormat="1" applyFont="1" applyBorder="1" applyAlignment="1">
      <alignment horizontal="center" vertical="center" wrapText="1"/>
    </xf>
    <xf numFmtId="3" fontId="18" fillId="0" borderId="39" xfId="0" applyNumberFormat="1" applyFont="1" applyBorder="1" applyAlignment="1">
      <alignment horizontal="center" vertical="center" wrapText="1"/>
    </xf>
    <xf numFmtId="3" fontId="24" fillId="0" borderId="40" xfId="0" applyNumberFormat="1" applyFont="1" applyBorder="1" applyAlignment="1">
      <alignment horizontal="center" vertical="center" wrapText="1"/>
    </xf>
    <xf numFmtId="3" fontId="24" fillId="0" borderId="41" xfId="0" applyNumberFormat="1" applyFont="1" applyBorder="1" applyAlignment="1">
      <alignment horizontal="center" vertical="center" wrapText="1"/>
    </xf>
    <xf numFmtId="0" fontId="37"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49" fillId="0" borderId="0" xfId="0" applyFont="1" applyAlignment="1">
      <alignment vertical="center"/>
    </xf>
    <xf numFmtId="0" fontId="8" fillId="0" borderId="0" xfId="0" applyFont="1" applyAlignment="1">
      <alignment vertical="center" wrapText="1"/>
    </xf>
    <xf numFmtId="0" fontId="10" fillId="0" borderId="0" xfId="0" applyFont="1" applyAlignment="1">
      <alignment vertical="center" wrapText="1"/>
    </xf>
    <xf numFmtId="0" fontId="0" fillId="0" borderId="0" xfId="0" applyAlignment="1">
      <alignment vertical="center"/>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9" fillId="0" borderId="18" xfId="0" applyFont="1" applyBorder="1" applyAlignment="1">
      <alignment horizontal="left" vertical="center" wrapText="1"/>
    </xf>
    <xf numFmtId="0" fontId="9" fillId="0" borderId="16" xfId="0" applyFont="1" applyBorder="1" applyAlignment="1">
      <alignment horizontal="left" vertical="center" wrapText="1"/>
    </xf>
    <xf numFmtId="0" fontId="9" fillId="0" borderId="12" xfId="0" applyFont="1" applyBorder="1" applyAlignment="1">
      <alignment horizontal="left" vertical="center" wrapText="1"/>
    </xf>
    <xf numFmtId="0" fontId="9" fillId="0" borderId="43" xfId="0" applyFont="1" applyBorder="1" applyAlignment="1">
      <alignment horizontal="center" vertical="top" wrapText="1"/>
    </xf>
  </cellXfs>
  <cellStyles count="15">
    <cellStyle name="Accent2" xfId="1" builtinId="33"/>
    <cellStyle name="Accent5" xfId="2" builtinId="45"/>
    <cellStyle name="Accent6" xfId="3" builtinId="49"/>
    <cellStyle name="Comma" xfId="4" builtinId="3"/>
    <cellStyle name="Comma 3" xfId="5"/>
    <cellStyle name="Comma 5" xfId="6"/>
    <cellStyle name="Normal" xfId="0" builtinId="0"/>
    <cellStyle name="Normal 113" xfId="7"/>
    <cellStyle name="Normal 117" xfId="8"/>
    <cellStyle name="Normal 127" xfId="9"/>
    <cellStyle name="Normal 3" xfId="10"/>
    <cellStyle name="Normal 3 4" xfId="11"/>
    <cellStyle name="Normal 4 2" xfId="12"/>
    <cellStyle name="Normal 5 4" xfId="13"/>
    <cellStyle name="Percent" xfId="1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alcChain" Target="calcChain.xml"/><Relationship Id="rId5" Type="http://schemas.openxmlformats.org/officeDocument/2006/relationships/chartsheet" Target="chartsheets/sheet2.xml"/><Relationship Id="rId10"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latin typeface="Arial Black" panose="020B0A04020102020204" pitchFamily="34" charset="0"/>
              </a:rPr>
              <a:t>NDARJA E SHPENZIMEVE</a:t>
            </a:r>
          </a:p>
        </c:rich>
      </c:tx>
      <c:layout/>
      <c:overlay val="0"/>
      <c:spPr>
        <a:noFill/>
        <a:ln w="25400">
          <a:noFill/>
        </a:ln>
      </c:spPr>
    </c:title>
    <c:autoTitleDeleted val="0"/>
    <c:plotArea>
      <c:layout>
        <c:manualLayout>
          <c:layoutTarget val="inner"/>
          <c:xMode val="edge"/>
          <c:yMode val="edge"/>
          <c:x val="0.25440140845070419"/>
          <c:y val="0.18090452261306531"/>
          <c:w val="0.49031690140845868"/>
          <c:h val="0.69974874371860063"/>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4102-4754-9CF7-72D105DE9EC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4102-4754-9CF7-72D105DE9EC4}"/>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4102-4754-9CF7-72D105DE9EC4}"/>
              </c:ext>
            </c:extLst>
          </c:dPt>
          <c:dLbls>
            <c:numFmt formatCode="0.0%" sourceLinked="0"/>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'Totali_Qellimet politike'!$G$47:$G$50</c:f>
              <c:strCache>
                <c:ptCount val="4"/>
                <c:pt idx="0">
                  <c:v>MTBP 2022-2025</c:v>
                </c:pt>
                <c:pt idx="1">
                  <c:v>Financim i Huaj /Burime te tjera</c:v>
                </c:pt>
                <c:pt idx="2">
                  <c:v>Buxheti 2025-2026</c:v>
                </c:pt>
                <c:pt idx="3">
                  <c:v>Hendek financiar 2022-2026</c:v>
                </c:pt>
              </c:strCache>
            </c:strRef>
          </c:cat>
          <c:val>
            <c:numRef>
              <c:f>'Totali_Qellimet politike'!$H$47:$H$50</c:f>
              <c:numCache>
                <c:formatCode>#,##0</c:formatCode>
                <c:ptCount val="4"/>
                <c:pt idx="0">
                  <c:v>905611662.40999997</c:v>
                </c:pt>
                <c:pt idx="1">
                  <c:v>64141191</c:v>
                </c:pt>
                <c:pt idx="2">
                  <c:v>1893426046.9919999</c:v>
                </c:pt>
                <c:pt idx="3">
                  <c:v>-494922442.99599993</c:v>
                </c:pt>
              </c:numCache>
            </c:numRef>
          </c:val>
          <c:extLst xmlns:c16r2="http://schemas.microsoft.com/office/drawing/2015/06/chart">
            <c:ext xmlns:c16="http://schemas.microsoft.com/office/drawing/2014/chart" uri="{C3380CC4-5D6E-409C-BE32-E72D297353CC}">
              <c16:uniqueId val="{00000003-4102-4754-9CF7-72D105DE9EC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200" b="0" i="0" strike="noStrike">
                <a:solidFill>
                  <a:srgbClr val="333333"/>
                </a:solidFill>
                <a:latin typeface="Arial Black"/>
              </a:rPr>
              <a:t>NATYRA EKONOMIKE E KOSTOVE TË </a:t>
            </a:r>
          </a:p>
          <a:p>
            <a:pPr>
              <a:defRPr sz="1000" b="0" i="0" u="none" strike="noStrike" baseline="0">
                <a:solidFill>
                  <a:srgbClr val="000000"/>
                </a:solidFill>
                <a:latin typeface="Calibri"/>
                <a:ea typeface="Calibri"/>
                <a:cs typeface="Calibri"/>
              </a:defRPr>
            </a:pPr>
            <a:r>
              <a:rPr lang="en-US" sz="1200" b="0" i="0" strike="noStrike">
                <a:solidFill>
                  <a:srgbClr val="333333"/>
                </a:solidFill>
                <a:latin typeface="Arial Black"/>
              </a:rPr>
              <a:t>Planit të Veprimit</a:t>
            </a:r>
            <a:endParaRPr lang="en-US" sz="1200" b="0" i="0" strike="noStrike">
              <a:solidFill>
                <a:srgbClr val="333333"/>
              </a:solidFill>
              <a:latin typeface="Calibri"/>
              <a:cs typeface="Calibri"/>
            </a:endParaRPr>
          </a:p>
          <a:p>
            <a:pPr>
              <a:defRPr sz="1000" b="0" i="0" u="none" strike="noStrike" baseline="0">
                <a:solidFill>
                  <a:srgbClr val="000000"/>
                </a:solidFill>
                <a:latin typeface="Calibri"/>
                <a:ea typeface="Calibri"/>
                <a:cs typeface="Calibri"/>
              </a:defRPr>
            </a:pPr>
            <a:endParaRPr lang="en-US" sz="1400" b="0" i="0" strike="noStrike">
              <a:solidFill>
                <a:srgbClr val="333333"/>
              </a:solidFill>
              <a:latin typeface="Calibri"/>
              <a:cs typeface="Calibri"/>
            </a:endParaRPr>
          </a:p>
        </c:rich>
      </c:tx>
      <c:layout/>
      <c:overlay val="0"/>
      <c:spPr>
        <a:noFill/>
        <a:ln w="25400">
          <a:noFill/>
        </a:ln>
      </c:spPr>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9.1549295774648098E-2"/>
          <c:y val="0.18718592964824118"/>
          <c:w val="0.80897887323944706"/>
          <c:h val="0.72110552763820346"/>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0-63F5-4E5E-AD16-9FFE1CBB4185}"/>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63F5-4E5E-AD16-9FFE1CBB4185}"/>
              </c:ext>
            </c:extLst>
          </c:dPt>
          <c:dLbls>
            <c:spPr>
              <a:noFill/>
              <a:ln w="25400">
                <a:noFill/>
              </a:ln>
            </c:spPr>
            <c:txPr>
              <a:bodyPr wrap="square" lIns="38100" tIns="19050" rIns="38100" bIns="19050" anchor="ctr">
                <a:spAutoFit/>
              </a:bodyPr>
              <a:lstStyle/>
              <a:p>
                <a:pPr>
                  <a:defRPr sz="1200" b="1"/>
                </a:pPr>
                <a:endParaRPr lang="en-US"/>
              </a:p>
            </c:txPr>
            <c:dLblPos val="ct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'Totali_Qellimet politike'!$G$59:$G$60</c:f>
              <c:strCache>
                <c:ptCount val="2"/>
                <c:pt idx="0">
                  <c:v>Kosto Korente </c:v>
                </c:pt>
                <c:pt idx="1">
                  <c:v>Kosto kapitale</c:v>
                </c:pt>
              </c:strCache>
            </c:strRef>
          </c:cat>
          <c:val>
            <c:numRef>
              <c:f>'Totali_Qellimet politike'!$H$59:$H$60</c:f>
              <c:numCache>
                <c:formatCode>#,##0</c:formatCode>
                <c:ptCount val="2"/>
                <c:pt idx="0">
                  <c:v>880216790.398</c:v>
                </c:pt>
                <c:pt idx="1">
                  <c:v>2483666000</c:v>
                </c:pt>
              </c:numCache>
            </c:numRef>
          </c:val>
          <c:extLst xmlns:c16r2="http://schemas.microsoft.com/office/drawing/2015/06/chart">
            <c:ext xmlns:c16="http://schemas.microsoft.com/office/drawing/2014/chart" uri="{C3380CC4-5D6E-409C-BE32-E72D297353CC}">
              <c16:uniqueId val="{00000002-63F5-4E5E-AD16-9FFE1CBB418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28834448699042E-2"/>
          <c:y val="0.14162938083096507"/>
          <c:w val="0.59009136187612665"/>
          <c:h val="0.67191169350606361"/>
        </c:manualLayout>
      </c:layout>
      <c:barChart>
        <c:barDir val="col"/>
        <c:grouping val="percentStacked"/>
        <c:varyColors val="0"/>
        <c:ser>
          <c:idx val="0"/>
          <c:order val="0"/>
          <c:tx>
            <c:strRef>
              <c:f>'Totali_Qellimet politike'!$K$45</c:f>
              <c:strCache>
                <c:ptCount val="1"/>
                <c:pt idx="0">
                  <c:v>Kosto Korente</c:v>
                </c:pt>
              </c:strCache>
            </c:strRef>
          </c:tx>
          <c:spPr>
            <a:solidFill>
              <a:srgbClr val="5B9BD5"/>
            </a:solidFill>
            <a:ln w="25400">
              <a:noFill/>
            </a:ln>
          </c:spPr>
          <c:invertIfNegative val="0"/>
          <c:dLbls>
            <c:spPr>
              <a:noFill/>
              <a:ln w="25400">
                <a:noFill/>
              </a:ln>
            </c:spPr>
            <c:txPr>
              <a:bodyPr rot="-540000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'Totali_Qellimet politike'!$J$46:$J$53</c:f>
              <c:strCache>
                <c:ptCount val="4"/>
                <c:pt idx="0">
                  <c:v>Qëllimi i Politikës I</c:v>
                </c:pt>
                <c:pt idx="1">
                  <c:v>Qëllimi i Politikës II</c:v>
                </c:pt>
                <c:pt idx="2">
                  <c:v>Qëllimi i Politikës III</c:v>
                </c:pt>
                <c:pt idx="3">
                  <c:v>Qëllimi i Politikës IV</c:v>
                </c:pt>
              </c:strCache>
            </c:strRef>
          </c:cat>
          <c:val>
            <c:numRef>
              <c:f>'Totali_Qellimet politike'!$K$46:$K$53</c:f>
              <c:numCache>
                <c:formatCode>#,##0</c:formatCode>
                <c:ptCount val="8"/>
                <c:pt idx="0">
                  <c:v>368812458.5</c:v>
                </c:pt>
                <c:pt idx="1">
                  <c:v>155697925.12200001</c:v>
                </c:pt>
                <c:pt idx="2">
                  <c:v>156456325.12400001</c:v>
                </c:pt>
                <c:pt idx="3">
                  <c:v>199250081.65200001</c:v>
                </c:pt>
              </c:numCache>
            </c:numRef>
          </c:val>
          <c:extLst xmlns:c16r2="http://schemas.microsoft.com/office/drawing/2015/06/chart">
            <c:ext xmlns:c16="http://schemas.microsoft.com/office/drawing/2014/chart" uri="{C3380CC4-5D6E-409C-BE32-E72D297353CC}">
              <c16:uniqueId val="{00000000-AC12-4941-8768-3E71E5588C8C}"/>
            </c:ext>
          </c:extLst>
        </c:ser>
        <c:ser>
          <c:idx val="1"/>
          <c:order val="1"/>
          <c:tx>
            <c:strRef>
              <c:f>'Totali_Qellimet politike'!$L$45</c:f>
              <c:strCache>
                <c:ptCount val="1"/>
                <c:pt idx="0">
                  <c:v>Kosto Kapitale</c:v>
                </c:pt>
              </c:strCache>
            </c:strRef>
          </c:tx>
          <c:spPr>
            <a:solidFill>
              <a:srgbClr val="ED7D31"/>
            </a:solidFill>
            <a:ln w="25400">
              <a:noFill/>
            </a:ln>
          </c:spPr>
          <c:invertIfNegative val="0"/>
          <c:dLbls>
            <c:spPr>
              <a:noFill/>
              <a:ln>
                <a:noFill/>
              </a:ln>
              <a:effectLst/>
            </c:spPr>
            <c:txPr>
              <a:bodyPr rot="-5400000" vert="horz"/>
              <a:lstStyle/>
              <a:p>
                <a:pPr>
                  <a:defRPr sz="800"/>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'Totali_Qellimet politike'!$J$46:$J$53</c:f>
              <c:strCache>
                <c:ptCount val="4"/>
                <c:pt idx="0">
                  <c:v>Qëllimi i Politikës I</c:v>
                </c:pt>
                <c:pt idx="1">
                  <c:v>Qëllimi i Politikës II</c:v>
                </c:pt>
                <c:pt idx="2">
                  <c:v>Qëllimi i Politikës III</c:v>
                </c:pt>
                <c:pt idx="3">
                  <c:v>Qëllimi i Politikës IV</c:v>
                </c:pt>
              </c:strCache>
            </c:strRef>
          </c:cat>
          <c:val>
            <c:numRef>
              <c:f>'Totali_Qellimet politike'!$L$46:$L$53</c:f>
              <c:numCache>
                <c:formatCode>#,##0</c:formatCode>
                <c:ptCount val="8"/>
                <c:pt idx="0">
                  <c:v>3450000</c:v>
                </c:pt>
                <c:pt idx="1">
                  <c:v>0</c:v>
                </c:pt>
                <c:pt idx="2">
                  <c:v>112378000</c:v>
                </c:pt>
                <c:pt idx="3">
                  <c:v>2367838000</c:v>
                </c:pt>
              </c:numCache>
            </c:numRef>
          </c:val>
          <c:extLst xmlns:c16r2="http://schemas.microsoft.com/office/drawing/2015/06/chart">
            <c:ext xmlns:c16="http://schemas.microsoft.com/office/drawing/2014/chart" uri="{C3380CC4-5D6E-409C-BE32-E72D297353CC}">
              <c16:uniqueId val="{00000001-AC12-4941-8768-3E71E5588C8C}"/>
            </c:ext>
          </c:extLst>
        </c:ser>
        <c:dLbls>
          <c:showLegendKey val="0"/>
          <c:showVal val="0"/>
          <c:showCatName val="0"/>
          <c:showSerName val="0"/>
          <c:showPercent val="0"/>
          <c:showBubbleSize val="0"/>
        </c:dLbls>
        <c:gapWidth val="55"/>
        <c:overlap val="100"/>
        <c:axId val="370878064"/>
        <c:axId val="370891120"/>
      </c:barChart>
      <c:catAx>
        <c:axId val="37087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891120"/>
        <c:crosses val="autoZero"/>
        <c:auto val="1"/>
        <c:lblAlgn val="ctr"/>
        <c:lblOffset val="100"/>
        <c:noMultiLvlLbl val="0"/>
      </c:catAx>
      <c:valAx>
        <c:axId val="370891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878064"/>
        <c:crosses val="autoZero"/>
        <c:crossBetween val="between"/>
      </c:valAx>
      <c:spPr>
        <a:noFill/>
        <a:ln w="25400">
          <a:noFill/>
        </a:ln>
      </c:spPr>
    </c:plotArea>
    <c:legend>
      <c:legendPos val="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tabColor theme="9" tint="-0.249977111117893"/>
  </sheetPr>
  <sheetViews>
    <sheetView zoomScale="116"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9" tint="-0.249977111117893"/>
  </sheetPr>
  <sheetViews>
    <sheetView zoomScale="75" workbookViewId="0"/>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9" tint="-0.249977111117893"/>
  </sheetPr>
  <sheetViews>
    <sheetView zoomScale="121"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a:extLst>
            <a:ext uri="{FF2B5EF4-FFF2-40B4-BE49-F238E27FC236}">
              <a16:creationId xmlns:a16="http://schemas.microsoft.com/office/drawing/2014/main" xmlns=""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6963" cy="6297521"/>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S372"/>
  <sheetViews>
    <sheetView tabSelected="1" zoomScale="70" zoomScaleNormal="70" zoomScaleSheetLayoutView="87" workbookViewId="0">
      <selection activeCell="C196" sqref="C196"/>
    </sheetView>
  </sheetViews>
  <sheetFormatPr defaultColWidth="8.85546875" defaultRowHeight="12" x14ac:dyDescent="0.2"/>
  <cols>
    <col min="1" max="1" width="2.42578125" style="5" customWidth="1"/>
    <col min="2" max="2" width="12.5703125" style="17" customWidth="1"/>
    <col min="3" max="3" width="59.85546875" style="575" customWidth="1"/>
    <col min="4" max="4" width="19.42578125" style="5" hidden="1" customWidth="1"/>
    <col min="5" max="5" width="42.42578125" style="575" bestFit="1" customWidth="1"/>
    <col min="6" max="6" width="18.42578125" style="6" customWidth="1"/>
    <col min="7" max="7" width="48.5703125" style="6" bestFit="1" customWidth="1"/>
    <col min="8" max="8" width="12.5703125" style="6" customWidth="1"/>
    <col min="9" max="9" width="12.28515625" style="6" customWidth="1"/>
    <col min="10" max="10" width="18.28515625" style="11" customWidth="1"/>
    <col min="11" max="11" width="16" style="11" customWidth="1"/>
    <col min="12" max="12" width="17" style="11" customWidth="1"/>
    <col min="13" max="13" width="18.28515625" style="11" customWidth="1"/>
    <col min="14" max="14" width="20.85546875" style="11" customWidth="1"/>
    <col min="15" max="15" width="17" style="11" customWidth="1"/>
    <col min="16" max="16" width="17.5703125" style="11" customWidth="1"/>
    <col min="17" max="17" width="15.7109375" style="11" customWidth="1"/>
    <col min="18" max="18" width="15.85546875" style="11" customWidth="1"/>
    <col min="19" max="19" width="16.7109375" style="11" customWidth="1"/>
    <col min="20" max="20" width="15.5703125" style="11" customWidth="1"/>
    <col min="21" max="21" width="16.7109375" style="11" customWidth="1"/>
    <col min="22" max="22" width="18.7109375" style="11" customWidth="1"/>
    <col min="23" max="23" width="20" style="11" customWidth="1"/>
    <col min="24" max="24" width="19.5703125" style="11" customWidth="1"/>
    <col min="25" max="25" width="19.85546875" style="11" customWidth="1"/>
    <col min="26" max="26" width="23.42578125" style="11" customWidth="1"/>
    <col min="27" max="27" width="24.7109375" style="11" customWidth="1"/>
    <col min="28" max="28" width="20.7109375" style="11" customWidth="1"/>
    <col min="29" max="30" width="21.85546875" style="11" customWidth="1"/>
    <col min="31" max="31" width="16.140625" style="11" customWidth="1"/>
    <col min="32" max="33" width="15.5703125" style="11" customWidth="1"/>
    <col min="34" max="34" width="15.140625" style="11" customWidth="1"/>
    <col min="35" max="35" width="20.140625" style="11" customWidth="1"/>
    <col min="36" max="36" width="24.7109375" style="11" customWidth="1"/>
    <col min="37" max="37" width="21.5703125" style="11" customWidth="1"/>
    <col min="38" max="38" width="25.7109375" style="11" customWidth="1"/>
    <col min="39" max="39" width="16.7109375" style="5" customWidth="1"/>
    <col min="40" max="40" width="19.28515625" style="5" customWidth="1"/>
    <col min="41" max="41" width="18" style="5" customWidth="1"/>
    <col min="42" max="42" width="16.7109375" style="5" customWidth="1"/>
    <col min="43" max="43" width="15.140625" style="5" customWidth="1"/>
    <col min="44" max="44" width="16.5703125" style="5" customWidth="1"/>
    <col min="45" max="45" width="15.5703125" style="5" customWidth="1"/>
    <col min="46" max="16384" width="8.85546875" style="5"/>
  </cols>
  <sheetData>
    <row r="1" spans="2:40" ht="12.75" thickBot="1" x14ac:dyDescent="0.25">
      <c r="C1" s="576"/>
      <c r="D1" s="4"/>
      <c r="E1" s="576"/>
      <c r="F1" s="17"/>
    </row>
    <row r="2" spans="2:40" ht="16.5" thickBot="1" x14ac:dyDescent="0.25">
      <c r="B2" s="466" t="s">
        <v>1082</v>
      </c>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500"/>
      <c r="AM2" s="65"/>
      <c r="AN2" s="65"/>
    </row>
    <row r="3" spans="2:40" ht="16.5" thickBot="1" x14ac:dyDescent="0.25">
      <c r="B3" s="466" t="s">
        <v>272</v>
      </c>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8"/>
      <c r="AM3" s="65"/>
      <c r="AN3" s="65"/>
    </row>
    <row r="4" spans="2:40" ht="16.5" thickBot="1" x14ac:dyDescent="0.25">
      <c r="B4" s="485" t="s">
        <v>219</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7"/>
      <c r="AM4" s="65"/>
      <c r="AN4" s="65"/>
    </row>
    <row r="5" spans="2:40" ht="15.75" x14ac:dyDescent="0.2">
      <c r="B5" s="472" t="s">
        <v>0</v>
      </c>
      <c r="C5" s="459" t="s">
        <v>55</v>
      </c>
      <c r="D5" s="459" t="s">
        <v>1</v>
      </c>
      <c r="E5" s="451" t="s">
        <v>56</v>
      </c>
      <c r="F5" s="459" t="s">
        <v>103</v>
      </c>
      <c r="G5" s="459"/>
      <c r="H5" s="459" t="s">
        <v>60</v>
      </c>
      <c r="I5" s="459"/>
      <c r="J5" s="457" t="s">
        <v>63</v>
      </c>
      <c r="K5" s="457"/>
      <c r="L5" s="457"/>
      <c r="M5" s="457" t="s">
        <v>64</v>
      </c>
      <c r="N5" s="457"/>
      <c r="O5" s="457"/>
      <c r="P5" s="457" t="s">
        <v>65</v>
      </c>
      <c r="Q5" s="476"/>
      <c r="R5" s="476"/>
      <c r="S5" s="475" t="s">
        <v>66</v>
      </c>
      <c r="T5" s="475"/>
      <c r="U5" s="475"/>
      <c r="V5" s="475" t="s">
        <v>137</v>
      </c>
      <c r="W5" s="475"/>
      <c r="X5" s="475"/>
      <c r="Y5" s="475" t="s">
        <v>67</v>
      </c>
      <c r="Z5" s="476"/>
      <c r="AA5" s="476"/>
      <c r="AB5" s="457" t="s">
        <v>68</v>
      </c>
      <c r="AC5" s="457"/>
      <c r="AD5" s="457"/>
      <c r="AE5" s="457"/>
      <c r="AF5" s="457"/>
      <c r="AG5" s="457"/>
      <c r="AH5" s="457"/>
      <c r="AI5" s="457" t="s">
        <v>73</v>
      </c>
      <c r="AJ5" s="469"/>
      <c r="AK5" s="469"/>
      <c r="AL5" s="491" t="s">
        <v>74</v>
      </c>
      <c r="AM5" s="65"/>
      <c r="AN5" s="65"/>
    </row>
    <row r="6" spans="2:40" ht="15.75" x14ac:dyDescent="0.2">
      <c r="B6" s="473"/>
      <c r="C6" s="460"/>
      <c r="D6" s="460"/>
      <c r="E6" s="460" t="s">
        <v>57</v>
      </c>
      <c r="F6" s="464" t="s">
        <v>58</v>
      </c>
      <c r="G6" s="464" t="s">
        <v>59</v>
      </c>
      <c r="H6" s="462" t="s">
        <v>61</v>
      </c>
      <c r="I6" s="462" t="s">
        <v>61</v>
      </c>
      <c r="J6" s="458"/>
      <c r="K6" s="458"/>
      <c r="L6" s="458"/>
      <c r="M6" s="458"/>
      <c r="N6" s="458"/>
      <c r="O6" s="458"/>
      <c r="P6" s="477"/>
      <c r="Q6" s="477"/>
      <c r="R6" s="477"/>
      <c r="S6" s="493"/>
      <c r="T6" s="493"/>
      <c r="U6" s="493"/>
      <c r="V6" s="493"/>
      <c r="W6" s="493"/>
      <c r="X6" s="493"/>
      <c r="Y6" s="477"/>
      <c r="Z6" s="477"/>
      <c r="AA6" s="477"/>
      <c r="AB6" s="458" t="s">
        <v>878</v>
      </c>
      <c r="AC6" s="497"/>
      <c r="AD6" s="497"/>
      <c r="AE6" s="458" t="s">
        <v>139</v>
      </c>
      <c r="AF6" s="490"/>
      <c r="AG6" s="490"/>
      <c r="AH6" s="490"/>
      <c r="AI6" s="470" t="s">
        <v>138</v>
      </c>
      <c r="AJ6" s="470"/>
      <c r="AK6" s="470"/>
      <c r="AL6" s="492"/>
      <c r="AM6" s="65"/>
      <c r="AN6" s="65"/>
    </row>
    <row r="7" spans="2:40" ht="48" thickBot="1" x14ac:dyDescent="0.25">
      <c r="B7" s="474"/>
      <c r="C7" s="461"/>
      <c r="D7" s="461"/>
      <c r="E7" s="461"/>
      <c r="F7" s="465"/>
      <c r="G7" s="465"/>
      <c r="H7" s="463"/>
      <c r="I7" s="463"/>
      <c r="J7" s="83" t="s">
        <v>36</v>
      </c>
      <c r="K7" s="83" t="s">
        <v>37</v>
      </c>
      <c r="L7" s="83" t="s">
        <v>62</v>
      </c>
      <c r="M7" s="83" t="s">
        <v>36</v>
      </c>
      <c r="N7" s="83" t="s">
        <v>37</v>
      </c>
      <c r="O7" s="83" t="s">
        <v>41</v>
      </c>
      <c r="P7" s="83" t="s">
        <v>36</v>
      </c>
      <c r="Q7" s="83" t="s">
        <v>37</v>
      </c>
      <c r="R7" s="83" t="s">
        <v>41</v>
      </c>
      <c r="S7" s="83" t="s">
        <v>36</v>
      </c>
      <c r="T7" s="83" t="s">
        <v>37</v>
      </c>
      <c r="U7" s="83" t="s">
        <v>41</v>
      </c>
      <c r="V7" s="83" t="s">
        <v>36</v>
      </c>
      <c r="W7" s="83" t="s">
        <v>37</v>
      </c>
      <c r="X7" s="83" t="s">
        <v>41</v>
      </c>
      <c r="Y7" s="83" t="s">
        <v>36</v>
      </c>
      <c r="Z7" s="83" t="s">
        <v>37</v>
      </c>
      <c r="AA7" s="83" t="s">
        <v>41</v>
      </c>
      <c r="AB7" s="83" t="s">
        <v>36</v>
      </c>
      <c r="AC7" s="83" t="s">
        <v>37</v>
      </c>
      <c r="AD7" s="83" t="s">
        <v>69</v>
      </c>
      <c r="AE7" s="83" t="s">
        <v>36</v>
      </c>
      <c r="AF7" s="83" t="s">
        <v>37</v>
      </c>
      <c r="AG7" s="83" t="s">
        <v>71</v>
      </c>
      <c r="AH7" s="83" t="s">
        <v>72</v>
      </c>
      <c r="AI7" s="83" t="s">
        <v>36</v>
      </c>
      <c r="AJ7" s="83" t="s">
        <v>37</v>
      </c>
      <c r="AK7" s="83" t="s">
        <v>69</v>
      </c>
      <c r="AL7" s="84"/>
      <c r="AM7" s="65"/>
      <c r="AN7" s="65"/>
    </row>
    <row r="8" spans="2:40" ht="15.75" x14ac:dyDescent="0.2">
      <c r="B8" s="85">
        <v>1.1000000000000001</v>
      </c>
      <c r="C8" s="480" t="s">
        <v>881</v>
      </c>
      <c r="D8" s="481"/>
      <c r="E8" s="452"/>
      <c r="F8" s="86"/>
      <c r="G8" s="86"/>
      <c r="H8" s="86"/>
      <c r="I8" s="86"/>
      <c r="J8" s="87"/>
      <c r="K8" s="87"/>
      <c r="L8" s="88"/>
      <c r="M8" s="87"/>
      <c r="N8" s="87"/>
      <c r="O8" s="88"/>
      <c r="P8" s="89"/>
      <c r="Q8" s="88"/>
      <c r="R8" s="88"/>
      <c r="S8" s="89"/>
      <c r="T8" s="88"/>
      <c r="U8" s="88"/>
      <c r="V8" s="89"/>
      <c r="W8" s="88"/>
      <c r="X8" s="88"/>
      <c r="Y8" s="89"/>
      <c r="Z8" s="89"/>
      <c r="AA8" s="89"/>
      <c r="AB8" s="89"/>
      <c r="AC8" s="88"/>
      <c r="AD8" s="88"/>
      <c r="AE8" s="89"/>
      <c r="AF8" s="88"/>
      <c r="AG8" s="88"/>
      <c r="AH8" s="88"/>
      <c r="AI8" s="89"/>
      <c r="AJ8" s="88"/>
      <c r="AK8" s="88"/>
      <c r="AL8" s="90"/>
      <c r="AM8" s="65"/>
      <c r="AN8" s="65"/>
    </row>
    <row r="9" spans="2:40" ht="15.75" x14ac:dyDescent="0.2">
      <c r="B9" s="91"/>
      <c r="C9" s="92" t="s">
        <v>77</v>
      </c>
      <c r="D9" s="93"/>
      <c r="E9" s="93"/>
      <c r="F9" s="1"/>
      <c r="G9" s="1"/>
      <c r="H9" s="1"/>
      <c r="I9" s="1"/>
      <c r="J9" s="9"/>
      <c r="K9" s="9"/>
      <c r="L9" s="94"/>
      <c r="M9" s="9"/>
      <c r="N9" s="9"/>
      <c r="O9" s="94"/>
      <c r="P9" s="10"/>
      <c r="Q9" s="94"/>
      <c r="R9" s="94"/>
      <c r="S9" s="10"/>
      <c r="T9" s="94"/>
      <c r="U9" s="94"/>
      <c r="V9" s="10"/>
      <c r="W9" s="94"/>
      <c r="X9" s="94"/>
      <c r="Y9" s="10"/>
      <c r="Z9" s="10"/>
      <c r="AA9" s="10"/>
      <c r="AB9" s="10"/>
      <c r="AC9" s="94"/>
      <c r="AD9" s="94"/>
      <c r="AE9" s="10"/>
      <c r="AF9" s="94"/>
      <c r="AG9" s="94"/>
      <c r="AH9" s="94"/>
      <c r="AI9" s="10"/>
      <c r="AJ9" s="94"/>
      <c r="AK9" s="94"/>
      <c r="AL9" s="95"/>
      <c r="AM9" s="65"/>
      <c r="AN9" s="65"/>
    </row>
    <row r="10" spans="2:40" ht="94.5" x14ac:dyDescent="0.2">
      <c r="B10" s="293" t="s">
        <v>104</v>
      </c>
      <c r="C10" s="302" t="s">
        <v>882</v>
      </c>
      <c r="D10" s="295"/>
      <c r="E10" s="296" t="s">
        <v>212</v>
      </c>
      <c r="F10" s="297" t="s">
        <v>884</v>
      </c>
      <c r="G10" s="297" t="s">
        <v>885</v>
      </c>
      <c r="H10" s="307">
        <v>2022</v>
      </c>
      <c r="I10" s="307">
        <v>2026</v>
      </c>
      <c r="J10" s="300">
        <f>SUM(J11:J15)</f>
        <v>458144.7</v>
      </c>
      <c r="K10" s="300">
        <f>SUM(K11:K15)</f>
        <v>0</v>
      </c>
      <c r="L10" s="301">
        <f>J10+K10</f>
        <v>458144.7</v>
      </c>
      <c r="M10" s="300">
        <f>SUM(M11:M15)</f>
        <v>6114917.1000000006</v>
      </c>
      <c r="N10" s="300">
        <f>SUM(N11:N15)</f>
        <v>0</v>
      </c>
      <c r="O10" s="301">
        <f>M10+N10</f>
        <v>6114917.1000000006</v>
      </c>
      <c r="P10" s="300">
        <f>SUM(P11:P15)</f>
        <v>6252100.5</v>
      </c>
      <c r="Q10" s="300">
        <f>SUM(Q11:Q15)</f>
        <v>0</v>
      </c>
      <c r="R10" s="301">
        <f>P10+Q10</f>
        <v>6252100.5</v>
      </c>
      <c r="S10" s="300">
        <f>SUM(S11:S15)</f>
        <v>1349180.7</v>
      </c>
      <c r="T10" s="300">
        <f>SUM(T11:T15)</f>
        <v>0</v>
      </c>
      <c r="U10" s="301">
        <f>S10+T10</f>
        <v>1349180.7</v>
      </c>
      <c r="V10" s="300">
        <f>SUM(V11:V15)</f>
        <v>1349180.7</v>
      </c>
      <c r="W10" s="300">
        <f>SUM(W11:W15)</f>
        <v>0</v>
      </c>
      <c r="X10" s="301">
        <f>V10+W10</f>
        <v>1349180.7</v>
      </c>
      <c r="Y10" s="301">
        <f>J10+M10+P10+S10+V10</f>
        <v>15523523.699999999</v>
      </c>
      <c r="Z10" s="301">
        <f>K10+N10+Q10+T10+W10</f>
        <v>0</v>
      </c>
      <c r="AA10" s="301">
        <f>Y10+Z10</f>
        <v>15523523.699999999</v>
      </c>
      <c r="AB10" s="300">
        <f>SUM(AB11:AB15)</f>
        <v>6591162.2999999998</v>
      </c>
      <c r="AC10" s="300">
        <f>SUM(AC11:AC15)</f>
        <v>0</v>
      </c>
      <c r="AD10" s="301">
        <f>AB10+AC10</f>
        <v>6591162.2999999998</v>
      </c>
      <c r="AE10" s="300">
        <f>SUM(AE11:AE15)</f>
        <v>0</v>
      </c>
      <c r="AF10" s="300">
        <f>SUM(AF11:AF15)</f>
        <v>0</v>
      </c>
      <c r="AG10" s="301"/>
      <c r="AH10" s="301">
        <f>AE10+AF10</f>
        <v>0</v>
      </c>
      <c r="AI10" s="300">
        <f>SUM(AI11:AI15)</f>
        <v>1978361.4</v>
      </c>
      <c r="AJ10" s="300">
        <f>SUM(AJ11:AJ15)</f>
        <v>0</v>
      </c>
      <c r="AK10" s="301">
        <f>AI10+AJ10</f>
        <v>1978361.4</v>
      </c>
      <c r="AL10" s="308">
        <f>SUM(AK10+AH10+AD10)-AA10</f>
        <v>-6954000</v>
      </c>
      <c r="AM10" s="65"/>
      <c r="AN10" s="65"/>
    </row>
    <row r="11" spans="2:40" ht="62.25" customHeight="1" x14ac:dyDescent="0.2">
      <c r="B11" s="91" t="s">
        <v>375</v>
      </c>
      <c r="C11" s="96" t="s">
        <v>1083</v>
      </c>
      <c r="D11" s="97"/>
      <c r="E11" s="98" t="s">
        <v>134</v>
      </c>
      <c r="F11" s="1" t="s">
        <v>883</v>
      </c>
      <c r="G11" s="1" t="s">
        <v>886</v>
      </c>
      <c r="H11" s="99">
        <v>2023</v>
      </c>
      <c r="I11" s="99">
        <v>2023</v>
      </c>
      <c r="J11" s="9">
        <v>0</v>
      </c>
      <c r="K11" s="9">
        <v>0</v>
      </c>
      <c r="L11" s="94">
        <v>0</v>
      </c>
      <c r="M11" s="9">
        <v>4309736.4000000004</v>
      </c>
      <c r="N11" s="218">
        <v>0</v>
      </c>
      <c r="O11" s="94">
        <f>SUM(M11:N11)</f>
        <v>4309736.4000000004</v>
      </c>
      <c r="P11" s="10">
        <v>0</v>
      </c>
      <c r="Q11" s="94">
        <v>0</v>
      </c>
      <c r="R11" s="94">
        <f>SUM(P11:Q11)</f>
        <v>0</v>
      </c>
      <c r="S11" s="10">
        <v>0</v>
      </c>
      <c r="T11" s="94">
        <v>0</v>
      </c>
      <c r="U11" s="94">
        <f>SUM(S11:T11)</f>
        <v>0</v>
      </c>
      <c r="V11" s="10">
        <v>0</v>
      </c>
      <c r="W11" s="94">
        <v>0</v>
      </c>
      <c r="X11" s="94">
        <f>SUM(V11:W11)</f>
        <v>0</v>
      </c>
      <c r="Y11" s="10">
        <f>J11+M11+P11+S11+V11</f>
        <v>4309736.4000000004</v>
      </c>
      <c r="Z11" s="10">
        <f>K11+N11+Q11+T11+W11</f>
        <v>0</v>
      </c>
      <c r="AA11" s="10">
        <f>SUM(Y11:Z11)</f>
        <v>4309736.4000000004</v>
      </c>
      <c r="AB11" s="10">
        <v>1177736.3999999999</v>
      </c>
      <c r="AC11" s="94">
        <v>0</v>
      </c>
      <c r="AD11" s="94">
        <f>SUM(AB11:AC11)</f>
        <v>1177736.3999999999</v>
      </c>
      <c r="AE11" s="10">
        <v>0</v>
      </c>
      <c r="AF11" s="94">
        <v>0</v>
      </c>
      <c r="AG11" s="94"/>
      <c r="AH11" s="94">
        <f>AE11+AF11</f>
        <v>0</v>
      </c>
      <c r="AI11" s="10">
        <v>0</v>
      </c>
      <c r="AJ11" s="94">
        <v>0</v>
      </c>
      <c r="AK11" s="94">
        <f>SUM(AI11:AJ11)</f>
        <v>0</v>
      </c>
      <c r="AL11" s="101">
        <f>SUM(AK11+AH11+AD11)-AA11</f>
        <v>-3132000.0000000005</v>
      </c>
      <c r="AM11" s="65"/>
      <c r="AN11" s="65"/>
    </row>
    <row r="12" spans="2:40" ht="69.75" customHeight="1" x14ac:dyDescent="0.2">
      <c r="B12" s="91" t="s">
        <v>376</v>
      </c>
      <c r="C12" s="96" t="s">
        <v>1084</v>
      </c>
      <c r="D12" s="97"/>
      <c r="E12" s="98" t="s">
        <v>134</v>
      </c>
      <c r="F12" s="1" t="s">
        <v>883</v>
      </c>
      <c r="G12" s="1" t="s">
        <v>886</v>
      </c>
      <c r="H12" s="99">
        <v>2024</v>
      </c>
      <c r="I12" s="99">
        <v>2024</v>
      </c>
      <c r="J12" s="9">
        <v>0</v>
      </c>
      <c r="K12" s="9">
        <v>0</v>
      </c>
      <c r="L12" s="94">
        <v>0</v>
      </c>
      <c r="M12" s="9">
        <v>0</v>
      </c>
      <c r="N12" s="218">
        <v>0</v>
      </c>
      <c r="O12" s="94">
        <f>SUM(M12:N12)</f>
        <v>0</v>
      </c>
      <c r="P12" s="10">
        <v>1502578.8</v>
      </c>
      <c r="Q12" s="94">
        <v>0</v>
      </c>
      <c r="R12" s="94">
        <f>SUM(P12:Q12)</f>
        <v>1502578.8</v>
      </c>
      <c r="S12" s="10">
        <v>0</v>
      </c>
      <c r="T12" s="94">
        <v>0</v>
      </c>
      <c r="U12" s="94">
        <f>SUM(S12:T12)</f>
        <v>0</v>
      </c>
      <c r="V12" s="10">
        <v>0</v>
      </c>
      <c r="W12" s="94">
        <v>0</v>
      </c>
      <c r="X12" s="94">
        <f>SUM(V12:W12)</f>
        <v>0</v>
      </c>
      <c r="Y12" s="10">
        <f t="shared" ref="Y12:Y51" si="0">J12+M12+P12+S12+V12</f>
        <v>1502578.8</v>
      </c>
      <c r="Z12" s="10">
        <f t="shared" ref="Z12:Z30" si="1">K12+N12+Q12+T12+W12</f>
        <v>0</v>
      </c>
      <c r="AA12" s="10">
        <f t="shared" ref="AA12:AA19" si="2">SUM(Y12:Z12)</f>
        <v>1502578.8</v>
      </c>
      <c r="AB12" s="10">
        <v>392578.8</v>
      </c>
      <c r="AC12" s="94">
        <v>0</v>
      </c>
      <c r="AD12" s="94">
        <f>SUM(AB12:AC12)</f>
        <v>392578.8</v>
      </c>
      <c r="AE12" s="10">
        <v>0</v>
      </c>
      <c r="AF12" s="94">
        <v>0</v>
      </c>
      <c r="AG12" s="94"/>
      <c r="AH12" s="94">
        <f t="shared" ref="AH12:AH51" si="3">AE12+AF12</f>
        <v>0</v>
      </c>
      <c r="AI12" s="10">
        <v>0</v>
      </c>
      <c r="AJ12" s="94">
        <v>0</v>
      </c>
      <c r="AK12" s="94">
        <f>SUM(AI12:AJ12)</f>
        <v>0</v>
      </c>
      <c r="AL12" s="101">
        <f t="shared" ref="AL12:AL51" si="4">SUM(AK12+AH12+AD12)-AA12</f>
        <v>-1110000</v>
      </c>
      <c r="AM12" s="65"/>
      <c r="AN12" s="65"/>
    </row>
    <row r="13" spans="2:40" ht="49.5" customHeight="1" x14ac:dyDescent="0.2">
      <c r="B13" s="91" t="s">
        <v>377</v>
      </c>
      <c r="C13" s="96" t="s">
        <v>1085</v>
      </c>
      <c r="D13" s="97"/>
      <c r="E13" s="98" t="s">
        <v>134</v>
      </c>
      <c r="F13" s="1" t="s">
        <v>883</v>
      </c>
      <c r="G13" s="1" t="s">
        <v>886</v>
      </c>
      <c r="H13" s="99">
        <v>2024</v>
      </c>
      <c r="I13" s="99">
        <v>2024</v>
      </c>
      <c r="J13" s="9">
        <v>0</v>
      </c>
      <c r="K13" s="9">
        <v>0</v>
      </c>
      <c r="L13" s="94">
        <v>0</v>
      </c>
      <c r="M13" s="9">
        <v>0</v>
      </c>
      <c r="N13" s="218">
        <v>0</v>
      </c>
      <c r="O13" s="94">
        <f>SUM(M13:N13)</f>
        <v>0</v>
      </c>
      <c r="P13" s="10">
        <v>2944341</v>
      </c>
      <c r="Q13" s="94">
        <v>0</v>
      </c>
      <c r="R13" s="94">
        <f>SUM(P13:Q13)</f>
        <v>2944341</v>
      </c>
      <c r="S13" s="10">
        <v>0</v>
      </c>
      <c r="T13" s="94">
        <v>0</v>
      </c>
      <c r="U13" s="94">
        <f>SUM(S13:T13)</f>
        <v>0</v>
      </c>
      <c r="V13" s="10">
        <v>0</v>
      </c>
      <c r="W13" s="94">
        <v>0</v>
      </c>
      <c r="X13" s="94">
        <f>SUM(V13:W13)</f>
        <v>0</v>
      </c>
      <c r="Y13" s="10">
        <f t="shared" si="0"/>
        <v>2944341</v>
      </c>
      <c r="Z13" s="10">
        <f t="shared" si="1"/>
        <v>0</v>
      </c>
      <c r="AA13" s="10">
        <f t="shared" si="2"/>
        <v>2944341</v>
      </c>
      <c r="AB13" s="10">
        <v>2944341</v>
      </c>
      <c r="AC13" s="94">
        <v>0</v>
      </c>
      <c r="AD13" s="94">
        <f>SUM(AB13:AC13)</f>
        <v>2944341</v>
      </c>
      <c r="AE13" s="10">
        <v>0</v>
      </c>
      <c r="AF13" s="94">
        <v>0</v>
      </c>
      <c r="AG13" s="94"/>
      <c r="AH13" s="94">
        <f t="shared" si="3"/>
        <v>0</v>
      </c>
      <c r="AI13" s="10">
        <v>0</v>
      </c>
      <c r="AJ13" s="94">
        <v>0</v>
      </c>
      <c r="AK13" s="94">
        <f>SUM(AI13:AJ13)</f>
        <v>0</v>
      </c>
      <c r="AL13" s="101">
        <f t="shared" si="4"/>
        <v>0</v>
      </c>
      <c r="AM13" s="65"/>
      <c r="AN13" s="65"/>
    </row>
    <row r="14" spans="2:40" ht="55.5" customHeight="1" x14ac:dyDescent="0.2">
      <c r="B14" s="91" t="s">
        <v>378</v>
      </c>
      <c r="C14" s="96" t="s">
        <v>1086</v>
      </c>
      <c r="D14" s="97"/>
      <c r="E14" s="98" t="s">
        <v>134</v>
      </c>
      <c r="F14" s="1" t="s">
        <v>883</v>
      </c>
      <c r="G14" s="1" t="s">
        <v>887</v>
      </c>
      <c r="H14" s="99">
        <v>2023</v>
      </c>
      <c r="I14" s="99">
        <v>2026</v>
      </c>
      <c r="J14" s="9">
        <v>0</v>
      </c>
      <c r="K14" s="9">
        <v>0</v>
      </c>
      <c r="L14" s="94">
        <v>0</v>
      </c>
      <c r="M14" s="9">
        <v>1347036</v>
      </c>
      <c r="N14" s="218">
        <v>0</v>
      </c>
      <c r="O14" s="94">
        <f>SUM(M14:N14)</f>
        <v>1347036</v>
      </c>
      <c r="P14" s="10">
        <v>1347036</v>
      </c>
      <c r="Q14" s="94">
        <v>0</v>
      </c>
      <c r="R14" s="94">
        <f>SUM(P14:Q14)</f>
        <v>1347036</v>
      </c>
      <c r="S14" s="10">
        <v>891036</v>
      </c>
      <c r="T14" s="94">
        <v>0</v>
      </c>
      <c r="U14" s="94">
        <f>SUM(S14:T14)</f>
        <v>891036</v>
      </c>
      <c r="V14" s="10">
        <v>891036</v>
      </c>
      <c r="W14" s="94">
        <v>0</v>
      </c>
      <c r="X14" s="94">
        <f>SUM(V14:W14)</f>
        <v>891036</v>
      </c>
      <c r="Y14" s="10">
        <f t="shared" si="0"/>
        <v>4476144</v>
      </c>
      <c r="Z14" s="10">
        <f t="shared" si="1"/>
        <v>0</v>
      </c>
      <c r="AA14" s="10">
        <f t="shared" si="2"/>
        <v>4476144</v>
      </c>
      <c r="AB14" s="10">
        <v>1782072</v>
      </c>
      <c r="AC14" s="94">
        <v>0</v>
      </c>
      <c r="AD14" s="94">
        <f>SUM(AB14:AC14)</f>
        <v>1782072</v>
      </c>
      <c r="AE14" s="10">
        <v>0</v>
      </c>
      <c r="AF14" s="94">
        <v>0</v>
      </c>
      <c r="AG14" s="94"/>
      <c r="AH14" s="94">
        <f t="shared" si="3"/>
        <v>0</v>
      </c>
      <c r="AI14" s="10">
        <v>1782072</v>
      </c>
      <c r="AJ14" s="94">
        <v>0</v>
      </c>
      <c r="AK14" s="94">
        <f>SUM(AI14:AJ14)</f>
        <v>1782072</v>
      </c>
      <c r="AL14" s="101">
        <f t="shared" si="4"/>
        <v>-912000</v>
      </c>
      <c r="AM14" s="65"/>
      <c r="AN14" s="65"/>
    </row>
    <row r="15" spans="2:40" ht="75" customHeight="1" x14ac:dyDescent="0.2">
      <c r="B15" s="91" t="s">
        <v>379</v>
      </c>
      <c r="C15" s="96" t="s">
        <v>1087</v>
      </c>
      <c r="D15" s="97"/>
      <c r="E15" s="98" t="s">
        <v>380</v>
      </c>
      <c r="F15" s="1" t="s">
        <v>888</v>
      </c>
      <c r="G15" s="1" t="s">
        <v>889</v>
      </c>
      <c r="H15" s="99">
        <v>2022</v>
      </c>
      <c r="I15" s="99">
        <v>2026</v>
      </c>
      <c r="J15" s="9">
        <v>458144.7</v>
      </c>
      <c r="K15" s="9">
        <v>0</v>
      </c>
      <c r="L15" s="94">
        <f>SUM(J15:K15)</f>
        <v>458144.7</v>
      </c>
      <c r="M15" s="9">
        <v>458144.7</v>
      </c>
      <c r="N15" s="218">
        <v>0</v>
      </c>
      <c r="O15" s="94">
        <f>SUM(M15:N15)</f>
        <v>458144.7</v>
      </c>
      <c r="P15" s="10">
        <v>458144.7</v>
      </c>
      <c r="Q15" s="94">
        <v>0</v>
      </c>
      <c r="R15" s="94">
        <f>SUM(P15:Q15)</f>
        <v>458144.7</v>
      </c>
      <c r="S15" s="10">
        <v>458144.7</v>
      </c>
      <c r="T15" s="94">
        <v>0</v>
      </c>
      <c r="U15" s="94">
        <f>SUM(S15:T15)</f>
        <v>458144.7</v>
      </c>
      <c r="V15" s="10">
        <v>458144.7</v>
      </c>
      <c r="W15" s="94">
        <v>0</v>
      </c>
      <c r="X15" s="94">
        <f>SUM(V15:W15)</f>
        <v>458144.7</v>
      </c>
      <c r="Y15" s="10">
        <f t="shared" si="0"/>
        <v>2290723.5</v>
      </c>
      <c r="Z15" s="10">
        <f t="shared" si="1"/>
        <v>0</v>
      </c>
      <c r="AA15" s="10">
        <f t="shared" si="2"/>
        <v>2290723.5</v>
      </c>
      <c r="AB15" s="10">
        <v>294434.09999999998</v>
      </c>
      <c r="AC15" s="94">
        <v>0</v>
      </c>
      <c r="AD15" s="94">
        <f>SUM(AB15:AC15)</f>
        <v>294434.09999999998</v>
      </c>
      <c r="AE15" s="10">
        <v>0</v>
      </c>
      <c r="AF15" s="94">
        <v>0</v>
      </c>
      <c r="AG15" s="94"/>
      <c r="AH15" s="94">
        <f t="shared" si="3"/>
        <v>0</v>
      </c>
      <c r="AI15" s="10">
        <v>196289.4</v>
      </c>
      <c r="AJ15" s="94">
        <v>0</v>
      </c>
      <c r="AK15" s="94">
        <f>SUM(AI15:AJ15)</f>
        <v>196289.4</v>
      </c>
      <c r="AL15" s="101">
        <f t="shared" si="4"/>
        <v>-1800000</v>
      </c>
      <c r="AM15" s="65"/>
      <c r="AN15" s="65"/>
    </row>
    <row r="16" spans="2:40" ht="91.5" customHeight="1" x14ac:dyDescent="0.25">
      <c r="B16" s="293" t="s">
        <v>105</v>
      </c>
      <c r="C16" s="302" t="s">
        <v>273</v>
      </c>
      <c r="D16" s="295"/>
      <c r="E16" s="296" t="s">
        <v>134</v>
      </c>
      <c r="F16" s="297" t="s">
        <v>892</v>
      </c>
      <c r="G16" s="297" t="s">
        <v>893</v>
      </c>
      <c r="H16" s="299">
        <v>2023</v>
      </c>
      <c r="I16" s="299">
        <v>2026</v>
      </c>
      <c r="J16" s="300">
        <f>SUM(J17:J19)</f>
        <v>0</v>
      </c>
      <c r="K16" s="300">
        <f>SUM(K17:K19)</f>
        <v>0</v>
      </c>
      <c r="L16" s="301">
        <f>J16+K16</f>
        <v>0</v>
      </c>
      <c r="M16" s="300">
        <f>SUM(M17:M19)</f>
        <v>8152159.5</v>
      </c>
      <c r="N16" s="300">
        <f>SUM(N17:N19)</f>
        <v>0</v>
      </c>
      <c r="O16" s="301">
        <f>M16+N16</f>
        <v>8152159.5</v>
      </c>
      <c r="P16" s="300">
        <f>SUM(P17:P19)</f>
        <v>8152159.5</v>
      </c>
      <c r="Q16" s="300">
        <f>SUM(Q17:Q19)</f>
        <v>0</v>
      </c>
      <c r="R16" s="301">
        <f>P16+Q16</f>
        <v>8152159.5</v>
      </c>
      <c r="S16" s="300">
        <f>SUM(S17:S19)</f>
        <v>8152159.5</v>
      </c>
      <c r="T16" s="300">
        <f>SUM(T17:T19)</f>
        <v>0</v>
      </c>
      <c r="U16" s="301">
        <f>S16+T16</f>
        <v>8152159.5</v>
      </c>
      <c r="V16" s="300">
        <f>SUM(V17:V19)</f>
        <v>8152159.5</v>
      </c>
      <c r="W16" s="300">
        <f>SUM(W17:W19)</f>
        <v>0</v>
      </c>
      <c r="X16" s="301">
        <f>V16+W16</f>
        <v>8152159.5</v>
      </c>
      <c r="Y16" s="301">
        <f>J16+M16+P16+S16+V16</f>
        <v>32608638</v>
      </c>
      <c r="Z16" s="301">
        <f t="shared" ref="Z16:Z51" si="5">K16+N16+Q16+T16+W16</f>
        <v>0</v>
      </c>
      <c r="AA16" s="301">
        <f>Y16+Z16</f>
        <v>32608638</v>
      </c>
      <c r="AB16" s="300">
        <f>SUM(AB17:AB19)</f>
        <v>2633919</v>
      </c>
      <c r="AC16" s="300">
        <f>SUM(AC17:AC19)</f>
        <v>0</v>
      </c>
      <c r="AD16" s="301">
        <f>AB16+AC16</f>
        <v>2633919</v>
      </c>
      <c r="AE16" s="300">
        <f>SUM(AE17:AE19)</f>
        <v>0</v>
      </c>
      <c r="AF16" s="300">
        <f>SUM(AF17:AF19)</f>
        <v>0</v>
      </c>
      <c r="AG16" s="301"/>
      <c r="AH16" s="300">
        <f>SUM(AH17:AH19)</f>
        <v>0</v>
      </c>
      <c r="AI16" s="300">
        <f>SUM(AI17:AI19)</f>
        <v>2633919</v>
      </c>
      <c r="AJ16" s="301">
        <f>+T16+W16</f>
        <v>0</v>
      </c>
      <c r="AK16" s="301">
        <f>AI16+AJ16</f>
        <v>2633919</v>
      </c>
      <c r="AL16" s="305">
        <f>SUM(AK16+AH16+AD16)-AA16</f>
        <v>-27340800</v>
      </c>
      <c r="AM16" s="65"/>
      <c r="AN16" s="65"/>
    </row>
    <row r="17" spans="2:40" ht="57.75" customHeight="1" x14ac:dyDescent="0.25">
      <c r="B17" s="91" t="s">
        <v>381</v>
      </c>
      <c r="C17" s="96" t="s">
        <v>890</v>
      </c>
      <c r="D17" s="97"/>
      <c r="E17" s="98" t="s">
        <v>134</v>
      </c>
      <c r="F17" s="1" t="s">
        <v>374</v>
      </c>
      <c r="G17" s="1" t="s">
        <v>382</v>
      </c>
      <c r="H17" s="220">
        <v>2023</v>
      </c>
      <c r="I17" s="102">
        <v>2026</v>
      </c>
      <c r="J17" s="9">
        <v>0</v>
      </c>
      <c r="K17" s="9">
        <v>0</v>
      </c>
      <c r="L17" s="10">
        <f>SUM(J17:K17)</f>
        <v>0</v>
      </c>
      <c r="M17" s="9">
        <v>3605436</v>
      </c>
      <c r="N17" s="218">
        <v>0</v>
      </c>
      <c r="O17" s="10">
        <v>3605436</v>
      </c>
      <c r="P17" s="10">
        <v>3605436</v>
      </c>
      <c r="Q17" s="10">
        <v>0</v>
      </c>
      <c r="R17" s="10">
        <v>3605436</v>
      </c>
      <c r="S17" s="10">
        <v>3605436</v>
      </c>
      <c r="T17" s="10">
        <v>0</v>
      </c>
      <c r="U17" s="10">
        <f>SUM(S17:T17)</f>
        <v>3605436</v>
      </c>
      <c r="V17" s="10">
        <v>3605436</v>
      </c>
      <c r="W17" s="10">
        <v>0</v>
      </c>
      <c r="X17" s="10">
        <f>SUM(V17:W17)</f>
        <v>3605436</v>
      </c>
      <c r="Y17" s="10">
        <f t="shared" si="0"/>
        <v>14421744</v>
      </c>
      <c r="Z17" s="10">
        <f t="shared" si="1"/>
        <v>0</v>
      </c>
      <c r="AA17" s="10">
        <f t="shared" si="2"/>
        <v>14421744</v>
      </c>
      <c r="AB17" s="10">
        <v>1652472</v>
      </c>
      <c r="AC17" s="10">
        <v>0</v>
      </c>
      <c r="AD17" s="10">
        <f>SUM(AB17:AC17)</f>
        <v>1652472</v>
      </c>
      <c r="AE17" s="10">
        <v>0</v>
      </c>
      <c r="AF17" s="10">
        <v>0</v>
      </c>
      <c r="AG17" s="10"/>
      <c r="AH17" s="10">
        <f t="shared" si="3"/>
        <v>0</v>
      </c>
      <c r="AI17" s="10">
        <v>1652472</v>
      </c>
      <c r="AJ17" s="10">
        <f>AF17+AH17</f>
        <v>0</v>
      </c>
      <c r="AK17" s="10">
        <f>SUM(AI17:AJ17)</f>
        <v>1652472</v>
      </c>
      <c r="AL17" s="219">
        <f t="shared" si="4"/>
        <v>-11116800</v>
      </c>
      <c r="AM17" s="65"/>
      <c r="AN17" s="65"/>
    </row>
    <row r="18" spans="2:40" ht="47.25" x14ac:dyDescent="0.25">
      <c r="B18" s="91" t="s">
        <v>383</v>
      </c>
      <c r="C18" s="96" t="s">
        <v>1088</v>
      </c>
      <c r="D18" s="97"/>
      <c r="E18" s="98" t="s">
        <v>134</v>
      </c>
      <c r="F18" s="1" t="s">
        <v>382</v>
      </c>
      <c r="G18" s="1" t="s">
        <v>384</v>
      </c>
      <c r="H18" s="220">
        <v>2023</v>
      </c>
      <c r="I18" s="102">
        <v>2026</v>
      </c>
      <c r="J18" s="9">
        <v>0</v>
      </c>
      <c r="K18" s="9">
        <v>0</v>
      </c>
      <c r="L18" s="10">
        <f>SUM(J18:K18)</f>
        <v>0</v>
      </c>
      <c r="M18" s="9">
        <v>3600000</v>
      </c>
      <c r="N18" s="218">
        <v>0</v>
      </c>
      <c r="O18" s="10">
        <v>3600000</v>
      </c>
      <c r="P18" s="10">
        <v>3600000</v>
      </c>
      <c r="Q18" s="10">
        <v>0</v>
      </c>
      <c r="R18" s="10">
        <v>3600000</v>
      </c>
      <c r="S18" s="10">
        <v>3600000</v>
      </c>
      <c r="T18" s="10">
        <v>0</v>
      </c>
      <c r="U18" s="10">
        <f>SUM(S18:T18)</f>
        <v>3600000</v>
      </c>
      <c r="V18" s="10">
        <v>3600000</v>
      </c>
      <c r="W18" s="10">
        <v>0</v>
      </c>
      <c r="X18" s="10">
        <f>SUM(V18:W18)</f>
        <v>3600000</v>
      </c>
      <c r="Y18" s="10">
        <f t="shared" si="0"/>
        <v>14400000</v>
      </c>
      <c r="Z18" s="10">
        <f t="shared" si="1"/>
        <v>0</v>
      </c>
      <c r="AA18" s="10">
        <f t="shared" si="2"/>
        <v>14400000</v>
      </c>
      <c r="AB18" s="10">
        <v>0</v>
      </c>
      <c r="AC18" s="10">
        <v>0</v>
      </c>
      <c r="AD18" s="10">
        <f>SUM(AB18:AC18)</f>
        <v>0</v>
      </c>
      <c r="AE18" s="10">
        <v>0</v>
      </c>
      <c r="AF18" s="10">
        <v>0</v>
      </c>
      <c r="AG18" s="10"/>
      <c r="AH18" s="10">
        <f t="shared" si="3"/>
        <v>0</v>
      </c>
      <c r="AI18" s="10">
        <v>0</v>
      </c>
      <c r="AJ18" s="10">
        <f>AF18+AH18</f>
        <v>0</v>
      </c>
      <c r="AK18" s="10">
        <f>SUM(AI18:AJ18)</f>
        <v>0</v>
      </c>
      <c r="AL18" s="219">
        <f t="shared" si="4"/>
        <v>-14400000</v>
      </c>
      <c r="AM18" s="65"/>
      <c r="AN18" s="65"/>
    </row>
    <row r="19" spans="2:40" ht="54" customHeight="1" x14ac:dyDescent="0.25">
      <c r="B19" s="91" t="s">
        <v>385</v>
      </c>
      <c r="C19" s="96" t="s">
        <v>1089</v>
      </c>
      <c r="D19" s="97"/>
      <c r="E19" s="98" t="s">
        <v>386</v>
      </c>
      <c r="F19" s="1" t="s">
        <v>883</v>
      </c>
      <c r="G19" s="119" t="s">
        <v>891</v>
      </c>
      <c r="H19" s="220">
        <v>2023</v>
      </c>
      <c r="I19" s="102">
        <v>2026</v>
      </c>
      <c r="J19" s="9">
        <v>0</v>
      </c>
      <c r="K19" s="9">
        <v>0</v>
      </c>
      <c r="L19" s="10">
        <f>SUM(J19:K19)</f>
        <v>0</v>
      </c>
      <c r="M19" s="9">
        <v>946723.5</v>
      </c>
      <c r="N19" s="218">
        <v>0</v>
      </c>
      <c r="O19" s="10">
        <v>946723.5</v>
      </c>
      <c r="P19" s="10">
        <v>946723.5</v>
      </c>
      <c r="Q19" s="10">
        <v>0</v>
      </c>
      <c r="R19" s="10">
        <v>946723.5</v>
      </c>
      <c r="S19" s="10">
        <v>946723.5</v>
      </c>
      <c r="T19" s="10">
        <v>0</v>
      </c>
      <c r="U19" s="10">
        <f>SUM(S19:T19)</f>
        <v>946723.5</v>
      </c>
      <c r="V19" s="10">
        <v>946723.5</v>
      </c>
      <c r="W19" s="10">
        <v>0</v>
      </c>
      <c r="X19" s="10">
        <f>SUM(V19:W19)</f>
        <v>946723.5</v>
      </c>
      <c r="Y19" s="10">
        <f t="shared" si="0"/>
        <v>3786894</v>
      </c>
      <c r="Z19" s="10">
        <f t="shared" si="1"/>
        <v>0</v>
      </c>
      <c r="AA19" s="10">
        <f t="shared" si="2"/>
        <v>3786894</v>
      </c>
      <c r="AB19" s="10">
        <v>981447</v>
      </c>
      <c r="AC19" s="10">
        <v>0</v>
      </c>
      <c r="AD19" s="10">
        <f>SUM(AB19:AC19)</f>
        <v>981447</v>
      </c>
      <c r="AE19" s="10">
        <v>0</v>
      </c>
      <c r="AF19" s="10">
        <v>0</v>
      </c>
      <c r="AG19" s="10"/>
      <c r="AH19" s="10">
        <f t="shared" si="3"/>
        <v>0</v>
      </c>
      <c r="AI19" s="10">
        <v>981447</v>
      </c>
      <c r="AJ19" s="10">
        <f>AF19+AH19</f>
        <v>0</v>
      </c>
      <c r="AK19" s="10">
        <f>SUM(AI19:AJ19)</f>
        <v>981447</v>
      </c>
      <c r="AL19" s="219">
        <f t="shared" si="4"/>
        <v>-1824000</v>
      </c>
      <c r="AM19" s="65"/>
      <c r="AN19" s="65"/>
    </row>
    <row r="20" spans="2:40" ht="75.75" customHeight="1" x14ac:dyDescent="0.2">
      <c r="B20" s="293" t="s">
        <v>106</v>
      </c>
      <c r="C20" s="302" t="s">
        <v>129</v>
      </c>
      <c r="D20" s="295"/>
      <c r="E20" s="296" t="s">
        <v>130</v>
      </c>
      <c r="F20" s="297" t="s">
        <v>1132</v>
      </c>
      <c r="G20" s="297" t="s">
        <v>251</v>
      </c>
      <c r="H20" s="306">
        <v>2024</v>
      </c>
      <c r="I20" s="296">
        <v>2026</v>
      </c>
      <c r="J20" s="300">
        <f>J21</f>
        <v>0</v>
      </c>
      <c r="K20" s="300">
        <f>K21</f>
        <v>0</v>
      </c>
      <c r="L20" s="301">
        <f>J20+K20</f>
        <v>0</v>
      </c>
      <c r="M20" s="300">
        <f>M21</f>
        <v>0</v>
      </c>
      <c r="N20" s="300">
        <f>N21</f>
        <v>0</v>
      </c>
      <c r="O20" s="301">
        <f>M20+N20</f>
        <v>0</v>
      </c>
      <c r="P20" s="300">
        <f>P21</f>
        <v>2565247.2000000002</v>
      </c>
      <c r="Q20" s="300">
        <f>Q21</f>
        <v>0</v>
      </c>
      <c r="R20" s="301">
        <f>P20+Q20</f>
        <v>2565247.2000000002</v>
      </c>
      <c r="S20" s="300">
        <f>S21</f>
        <v>2565247.2000000002</v>
      </c>
      <c r="T20" s="300">
        <f>T21</f>
        <v>0</v>
      </c>
      <c r="U20" s="300">
        <f>U21</f>
        <v>2565247.2000000002</v>
      </c>
      <c r="V20" s="300">
        <f>V21</f>
        <v>2565247.2000000002</v>
      </c>
      <c r="W20" s="300">
        <f>W21</f>
        <v>0</v>
      </c>
      <c r="X20" s="301">
        <f>V20+W20</f>
        <v>2565247.2000000002</v>
      </c>
      <c r="Y20" s="301">
        <f>J20+M20+P20+S20+V20</f>
        <v>7695741.6000000006</v>
      </c>
      <c r="Z20" s="301">
        <f t="shared" si="5"/>
        <v>0</v>
      </c>
      <c r="AA20" s="301">
        <f>Y20+Z20</f>
        <v>7695741.6000000006</v>
      </c>
      <c r="AB20" s="300">
        <f>AB21</f>
        <v>2565247.2000000002</v>
      </c>
      <c r="AC20" s="300">
        <f>AC21</f>
        <v>0</v>
      </c>
      <c r="AD20" s="301">
        <f>AB20+AC20</f>
        <v>2565247.2000000002</v>
      </c>
      <c r="AE20" s="300">
        <f>AE21</f>
        <v>0</v>
      </c>
      <c r="AF20" s="300">
        <f>AF21</f>
        <v>0</v>
      </c>
      <c r="AG20" s="301"/>
      <c r="AH20" s="301">
        <f>AE20+AF20</f>
        <v>0</v>
      </c>
      <c r="AI20" s="300">
        <f>AI21</f>
        <v>5130494.4000000004</v>
      </c>
      <c r="AJ20" s="300">
        <f>AJ21</f>
        <v>0</v>
      </c>
      <c r="AK20" s="301">
        <f>AI20+AJ20</f>
        <v>5130494.4000000004</v>
      </c>
      <c r="AL20" s="305">
        <f>SUM(AK20+AH20+AD20)-AA20</f>
        <v>0</v>
      </c>
      <c r="AM20" s="65"/>
      <c r="AN20" s="65"/>
    </row>
    <row r="21" spans="2:40" ht="78" customHeight="1" x14ac:dyDescent="0.2">
      <c r="B21" s="91" t="s">
        <v>387</v>
      </c>
      <c r="C21" s="96" t="s">
        <v>1090</v>
      </c>
      <c r="D21" s="97"/>
      <c r="E21" s="216" t="s">
        <v>130</v>
      </c>
      <c r="F21" s="1" t="s">
        <v>1132</v>
      </c>
      <c r="G21" s="1" t="s">
        <v>251</v>
      </c>
      <c r="H21" s="221">
        <v>2024</v>
      </c>
      <c r="I21" s="103">
        <v>2026</v>
      </c>
      <c r="J21" s="9">
        <f>0</f>
        <v>0</v>
      </c>
      <c r="K21" s="9">
        <v>0</v>
      </c>
      <c r="L21" s="94">
        <f>SUM(J21:K21)</f>
        <v>0</v>
      </c>
      <c r="M21" s="9">
        <f>0</f>
        <v>0</v>
      </c>
      <c r="N21" s="218">
        <v>0</v>
      </c>
      <c r="O21" s="94">
        <f>SUM(M21:N21)</f>
        <v>0</v>
      </c>
      <c r="P21" s="10">
        <v>2565247.2000000002</v>
      </c>
      <c r="Q21" s="94">
        <v>0</v>
      </c>
      <c r="R21" s="94">
        <f>SUM(P21:Q21)</f>
        <v>2565247.2000000002</v>
      </c>
      <c r="S21" s="10">
        <v>2565247.2000000002</v>
      </c>
      <c r="T21" s="94">
        <v>0</v>
      </c>
      <c r="U21" s="94">
        <f>SUM(S21:T21)</f>
        <v>2565247.2000000002</v>
      </c>
      <c r="V21" s="10">
        <v>2565247.2000000002</v>
      </c>
      <c r="W21" s="94">
        <v>0</v>
      </c>
      <c r="X21" s="94">
        <f>SUM(V21:W21)</f>
        <v>2565247.2000000002</v>
      </c>
      <c r="Y21" s="10">
        <f t="shared" si="0"/>
        <v>7695741.6000000006</v>
      </c>
      <c r="Z21" s="10">
        <f t="shared" si="1"/>
        <v>0</v>
      </c>
      <c r="AA21" s="10">
        <f>SUM(Y21:Z21)</f>
        <v>7695741.6000000006</v>
      </c>
      <c r="AB21" s="10">
        <v>2565247.2000000002</v>
      </c>
      <c r="AC21" s="94">
        <v>0</v>
      </c>
      <c r="AD21" s="94">
        <f>SUM(AB21:AC21)</f>
        <v>2565247.2000000002</v>
      </c>
      <c r="AE21" s="10">
        <v>0</v>
      </c>
      <c r="AF21" s="10">
        <v>0</v>
      </c>
      <c r="AG21" s="94"/>
      <c r="AH21" s="94">
        <f t="shared" si="3"/>
        <v>0</v>
      </c>
      <c r="AI21" s="10">
        <v>5130494.4000000004</v>
      </c>
      <c r="AJ21" s="94">
        <v>0</v>
      </c>
      <c r="AK21" s="94">
        <f>SUM(AI21:AJ21)</f>
        <v>5130494.4000000004</v>
      </c>
      <c r="AL21" s="101">
        <f t="shared" si="4"/>
        <v>0</v>
      </c>
      <c r="AM21" s="65"/>
      <c r="AN21" s="65"/>
    </row>
    <row r="22" spans="2:40" ht="77.25" customHeight="1" x14ac:dyDescent="0.2">
      <c r="B22" s="293" t="s">
        <v>107</v>
      </c>
      <c r="C22" s="303" t="s">
        <v>131</v>
      </c>
      <c r="D22" s="296"/>
      <c r="E22" s="296" t="s">
        <v>213</v>
      </c>
      <c r="F22" s="297" t="s">
        <v>1133</v>
      </c>
      <c r="G22" s="297" t="s">
        <v>900</v>
      </c>
      <c r="H22" s="304">
        <v>2024</v>
      </c>
      <c r="I22" s="296">
        <v>2026</v>
      </c>
      <c r="J22" s="300">
        <f>SUM(J23:J27)</f>
        <v>0</v>
      </c>
      <c r="K22" s="300">
        <f>SUM(K23:K27)</f>
        <v>0</v>
      </c>
      <c r="L22" s="301">
        <f>J22+K22</f>
        <v>0</v>
      </c>
      <c r="M22" s="300">
        <f>SUM(M23:M27)</f>
        <v>0</v>
      </c>
      <c r="N22" s="300">
        <f>SUM(N23:N27)</f>
        <v>0</v>
      </c>
      <c r="O22" s="301">
        <f>M22+N22</f>
        <v>0</v>
      </c>
      <c r="P22" s="300">
        <f>SUM(P23:P27)</f>
        <v>15638998.5</v>
      </c>
      <c r="Q22" s="300">
        <f>SUM(Q23:Q27)</f>
        <v>0</v>
      </c>
      <c r="R22" s="301">
        <f>P22+Q22</f>
        <v>15638998.5</v>
      </c>
      <c r="S22" s="300">
        <f>SUM(S23:S27)</f>
        <v>8934526.5</v>
      </c>
      <c r="T22" s="300">
        <f>SUM(T23:T27)</f>
        <v>0</v>
      </c>
      <c r="U22" s="301">
        <f>S22+T22</f>
        <v>8934526.5</v>
      </c>
      <c r="V22" s="300">
        <f>SUM(V23:V27)</f>
        <v>8934526.5</v>
      </c>
      <c r="W22" s="300">
        <f>SUM(W23:W27)</f>
        <v>0</v>
      </c>
      <c r="X22" s="301">
        <f>V22+W22</f>
        <v>8934526.5</v>
      </c>
      <c r="Y22" s="301">
        <f>J22+M22+P22+S22+V22</f>
        <v>33508051.5</v>
      </c>
      <c r="Z22" s="301">
        <f t="shared" si="5"/>
        <v>0</v>
      </c>
      <c r="AA22" s="301">
        <f>Y22+Z22</f>
        <v>33508051.5</v>
      </c>
      <c r="AB22" s="300">
        <f>SUM(AB23:AB27)</f>
        <v>4942998.3</v>
      </c>
      <c r="AC22" s="300">
        <f>SUM(AC23:AC27)</f>
        <v>0</v>
      </c>
      <c r="AD22" s="301">
        <f>AB22+AC22</f>
        <v>4942998.3</v>
      </c>
      <c r="AE22" s="300">
        <f>SUM(AE23:AE27)</f>
        <v>0</v>
      </c>
      <c r="AF22" s="300">
        <f>SUM(AF23:AF27)</f>
        <v>0</v>
      </c>
      <c r="AG22" s="301"/>
      <c r="AH22" s="301">
        <f>AE22+AF22</f>
        <v>0</v>
      </c>
      <c r="AI22" s="300">
        <f>SUM(AI23:AI27)</f>
        <v>17869053</v>
      </c>
      <c r="AJ22" s="300">
        <f>SUM(AJ23:AJ27)</f>
        <v>0</v>
      </c>
      <c r="AK22" s="301">
        <f>AI22+AJ22</f>
        <v>17869053</v>
      </c>
      <c r="AL22" s="305">
        <f>SUM(AK22+AH22+AD22)-AA22</f>
        <v>-10696000.199999999</v>
      </c>
      <c r="AM22" s="65"/>
      <c r="AN22" s="65"/>
    </row>
    <row r="23" spans="2:40" ht="15.75" x14ac:dyDescent="0.25">
      <c r="B23" s="91" t="s">
        <v>388</v>
      </c>
      <c r="C23" s="96" t="s">
        <v>1091</v>
      </c>
      <c r="D23" s="97"/>
      <c r="E23" s="98" t="s">
        <v>130</v>
      </c>
      <c r="F23" s="1" t="s">
        <v>1134</v>
      </c>
      <c r="G23" s="1" t="s">
        <v>894</v>
      </c>
      <c r="H23" s="104">
        <v>2024</v>
      </c>
      <c r="I23" s="102">
        <v>2024</v>
      </c>
      <c r="J23" s="9">
        <v>0</v>
      </c>
      <c r="K23" s="9">
        <v>0</v>
      </c>
      <c r="L23" s="94">
        <f>SUM(J23:K23)</f>
        <v>0</v>
      </c>
      <c r="M23" s="9">
        <f>0</f>
        <v>0</v>
      </c>
      <c r="N23" s="218">
        <v>0</v>
      </c>
      <c r="O23" s="94">
        <f>SUM(M23:N23)</f>
        <v>0</v>
      </c>
      <c r="P23" s="10">
        <v>3141247.2</v>
      </c>
      <c r="Q23" s="94">
        <v>0</v>
      </c>
      <c r="R23" s="94">
        <f>SUM(P23:Q23)</f>
        <v>3141247.2</v>
      </c>
      <c r="S23" s="10">
        <v>0</v>
      </c>
      <c r="T23" s="94">
        <v>0</v>
      </c>
      <c r="U23" s="94">
        <f>SUM(S23:T23)</f>
        <v>0</v>
      </c>
      <c r="V23" s="10">
        <v>0</v>
      </c>
      <c r="W23" s="94">
        <v>0</v>
      </c>
      <c r="X23" s="94">
        <f>SUM(V23:W23)</f>
        <v>0</v>
      </c>
      <c r="Y23" s="10">
        <f t="shared" si="0"/>
        <v>3141247.2</v>
      </c>
      <c r="Z23" s="10">
        <f t="shared" si="1"/>
        <v>0</v>
      </c>
      <c r="AA23" s="10">
        <f>SUM(Y23:Z23)</f>
        <v>3141247.2</v>
      </c>
      <c r="AB23" s="10">
        <v>305247</v>
      </c>
      <c r="AC23" s="94">
        <v>0</v>
      </c>
      <c r="AD23" s="94">
        <f>SUM(AB23:AC23)</f>
        <v>305247</v>
      </c>
      <c r="AE23" s="10">
        <v>0</v>
      </c>
      <c r="AF23" s="10">
        <v>0</v>
      </c>
      <c r="AG23" s="94"/>
      <c r="AH23" s="94">
        <f t="shared" si="3"/>
        <v>0</v>
      </c>
      <c r="AI23" s="10">
        <v>0</v>
      </c>
      <c r="AJ23" s="94">
        <v>0</v>
      </c>
      <c r="AK23" s="94">
        <f>SUM(AI23:AJ23)</f>
        <v>0</v>
      </c>
      <c r="AL23" s="101">
        <f t="shared" si="4"/>
        <v>-2836000.2</v>
      </c>
      <c r="AM23" s="65"/>
      <c r="AN23" s="65"/>
    </row>
    <row r="24" spans="2:40" ht="47.25" x14ac:dyDescent="0.25">
      <c r="B24" s="91" t="s">
        <v>389</v>
      </c>
      <c r="C24" s="96" t="s">
        <v>1092</v>
      </c>
      <c r="D24" s="97"/>
      <c r="E24" s="98" t="s">
        <v>130</v>
      </c>
      <c r="F24" s="1" t="s">
        <v>1134</v>
      </c>
      <c r="G24" s="1" t="s">
        <v>895</v>
      </c>
      <c r="H24" s="104">
        <v>2024</v>
      </c>
      <c r="I24" s="102">
        <v>2026</v>
      </c>
      <c r="J24" s="9">
        <v>0</v>
      </c>
      <c r="K24" s="9">
        <v>0</v>
      </c>
      <c r="L24" s="94">
        <f>SUM(J24:K24)</f>
        <v>0</v>
      </c>
      <c r="M24" s="9">
        <f>0</f>
        <v>0</v>
      </c>
      <c r="N24" s="218">
        <v>0</v>
      </c>
      <c r="O24" s="94">
        <f>SUM(M24:N24)</f>
        <v>0</v>
      </c>
      <c r="P24" s="9">
        <v>743612.4</v>
      </c>
      <c r="Q24" s="94">
        <v>0</v>
      </c>
      <c r="R24" s="94">
        <f>SUM(P24:Q24)</f>
        <v>743612.4</v>
      </c>
      <c r="S24" s="10">
        <v>0</v>
      </c>
      <c r="T24" s="94">
        <v>0</v>
      </c>
      <c r="U24" s="94">
        <f>SUM(S24:T24)</f>
        <v>0</v>
      </c>
      <c r="V24" s="10">
        <v>0</v>
      </c>
      <c r="W24" s="94">
        <v>0</v>
      </c>
      <c r="X24" s="94">
        <f>SUM(V24:W24)</f>
        <v>0</v>
      </c>
      <c r="Y24" s="10">
        <f t="shared" si="0"/>
        <v>743612.4</v>
      </c>
      <c r="Z24" s="10">
        <f t="shared" si="1"/>
        <v>0</v>
      </c>
      <c r="AA24" s="10">
        <f>SUM(Y24:Z24)</f>
        <v>743612.4</v>
      </c>
      <c r="AB24" s="10">
        <v>743612.4</v>
      </c>
      <c r="AC24" s="94">
        <v>0</v>
      </c>
      <c r="AD24" s="94">
        <f>SUM(AB24:AC24)</f>
        <v>743612.4</v>
      </c>
      <c r="AE24" s="10">
        <v>0</v>
      </c>
      <c r="AF24" s="10">
        <v>0</v>
      </c>
      <c r="AG24" s="94"/>
      <c r="AH24" s="94">
        <f t="shared" si="3"/>
        <v>0</v>
      </c>
      <c r="AI24" s="10">
        <v>0</v>
      </c>
      <c r="AJ24" s="94">
        <v>0</v>
      </c>
      <c r="AK24" s="94">
        <f>SUM(AI24:AJ24)</f>
        <v>0</v>
      </c>
      <c r="AL24" s="101">
        <f t="shared" si="4"/>
        <v>0</v>
      </c>
      <c r="AM24" s="65"/>
      <c r="AN24" s="65"/>
    </row>
    <row r="25" spans="2:40" ht="31.5" x14ac:dyDescent="0.25">
      <c r="B25" s="91" t="s">
        <v>390</v>
      </c>
      <c r="C25" s="96" t="s">
        <v>1093</v>
      </c>
      <c r="D25" s="97"/>
      <c r="E25" s="445" t="s">
        <v>1080</v>
      </c>
      <c r="F25" s="1" t="s">
        <v>896</v>
      </c>
      <c r="G25" s="1" t="s">
        <v>899</v>
      </c>
      <c r="H25" s="104">
        <v>2024</v>
      </c>
      <c r="I25" s="102">
        <v>2024</v>
      </c>
      <c r="J25" s="9">
        <v>0</v>
      </c>
      <c r="K25" s="9">
        <v>0</v>
      </c>
      <c r="L25" s="94">
        <f>SUM(J25:K25)</f>
        <v>0</v>
      </c>
      <c r="M25" s="9">
        <v>0</v>
      </c>
      <c r="N25" s="218">
        <v>0</v>
      </c>
      <c r="O25" s="94">
        <f>SUM(M25:N25)</f>
        <v>0</v>
      </c>
      <c r="P25" s="10">
        <v>2819612.4</v>
      </c>
      <c r="Q25" s="94">
        <v>0</v>
      </c>
      <c r="R25" s="94">
        <f>SUM(P25:Q25)</f>
        <v>2819612.4</v>
      </c>
      <c r="S25" s="10">
        <v>0</v>
      </c>
      <c r="T25" s="94">
        <v>0</v>
      </c>
      <c r="U25" s="94">
        <f>SUM(S25:T25)</f>
        <v>0</v>
      </c>
      <c r="V25" s="10">
        <v>0</v>
      </c>
      <c r="W25" s="94">
        <v>0</v>
      </c>
      <c r="X25" s="94">
        <f>SUM(V25:W25)</f>
        <v>0</v>
      </c>
      <c r="Y25" s="10">
        <f t="shared" si="0"/>
        <v>2819612.4</v>
      </c>
      <c r="Z25" s="10">
        <f t="shared" si="1"/>
        <v>0</v>
      </c>
      <c r="AA25" s="10">
        <f>SUM(Y25:Z25)</f>
        <v>2819612.4</v>
      </c>
      <c r="AB25" s="10">
        <v>959612.4</v>
      </c>
      <c r="AC25" s="94">
        <v>0</v>
      </c>
      <c r="AD25" s="94">
        <f>SUM(AB25:AC25)</f>
        <v>959612.4</v>
      </c>
      <c r="AE25" s="10">
        <v>0</v>
      </c>
      <c r="AF25" s="10">
        <v>0</v>
      </c>
      <c r="AG25" s="94"/>
      <c r="AH25" s="94">
        <f t="shared" si="3"/>
        <v>0</v>
      </c>
      <c r="AI25" s="10">
        <v>0</v>
      </c>
      <c r="AJ25" s="94">
        <v>0</v>
      </c>
      <c r="AK25" s="94">
        <f>SUM(AI25:AJ25)</f>
        <v>0</v>
      </c>
      <c r="AL25" s="101">
        <f t="shared" si="4"/>
        <v>-1860000</v>
      </c>
      <c r="AM25" s="65"/>
      <c r="AN25" s="65"/>
    </row>
    <row r="26" spans="2:40" ht="47.25" x14ac:dyDescent="0.25">
      <c r="B26" s="91" t="s">
        <v>391</v>
      </c>
      <c r="C26" s="96" t="s">
        <v>1094</v>
      </c>
      <c r="D26" s="97"/>
      <c r="E26" s="98" t="s">
        <v>134</v>
      </c>
      <c r="F26" s="1" t="s">
        <v>374</v>
      </c>
      <c r="G26" s="1" t="s">
        <v>897</v>
      </c>
      <c r="H26" s="104">
        <v>2024</v>
      </c>
      <c r="I26" s="102">
        <v>2026</v>
      </c>
      <c r="J26" s="9">
        <v>0</v>
      </c>
      <c r="K26" s="9">
        <v>0</v>
      </c>
      <c r="L26" s="94">
        <f>SUM(J26:K26)</f>
        <v>0</v>
      </c>
      <c r="M26" s="9">
        <v>0</v>
      </c>
      <c r="N26" s="218">
        <v>0</v>
      </c>
      <c r="O26" s="94">
        <f>SUM(M26:N26)</f>
        <v>0</v>
      </c>
      <c r="P26" s="10">
        <v>2934526.5</v>
      </c>
      <c r="Q26" s="94">
        <v>0</v>
      </c>
      <c r="R26" s="94">
        <f>SUM(P26:Q26)</f>
        <v>2934526.5</v>
      </c>
      <c r="S26" s="10">
        <v>2934526.5</v>
      </c>
      <c r="T26" s="94">
        <v>0</v>
      </c>
      <c r="U26" s="94">
        <f>SUM(S26:T26)</f>
        <v>2934526.5</v>
      </c>
      <c r="V26" s="10">
        <v>2934526.5</v>
      </c>
      <c r="W26" s="94">
        <v>0</v>
      </c>
      <c r="X26" s="94">
        <f>SUM(V26:W26)</f>
        <v>2934526.5</v>
      </c>
      <c r="Y26" s="10">
        <f t="shared" si="0"/>
        <v>8803579.5</v>
      </c>
      <c r="Z26" s="10">
        <f t="shared" si="1"/>
        <v>0</v>
      </c>
      <c r="AA26" s="10">
        <f>SUM(Y26:Z26)</f>
        <v>8803579.5</v>
      </c>
      <c r="AB26" s="10">
        <v>2934526.5</v>
      </c>
      <c r="AC26" s="94">
        <v>0</v>
      </c>
      <c r="AD26" s="94">
        <f>SUM(AB26:AC26)</f>
        <v>2934526.5</v>
      </c>
      <c r="AE26" s="10">
        <v>0</v>
      </c>
      <c r="AF26" s="10">
        <v>0</v>
      </c>
      <c r="AG26" s="94"/>
      <c r="AH26" s="94">
        <f t="shared" si="3"/>
        <v>0</v>
      </c>
      <c r="AI26" s="10">
        <v>5869053</v>
      </c>
      <c r="AJ26" s="94">
        <v>0</v>
      </c>
      <c r="AK26" s="94">
        <f>SUM(AI26:AJ26)</f>
        <v>5869053</v>
      </c>
      <c r="AL26" s="101">
        <f t="shared" si="4"/>
        <v>0</v>
      </c>
      <c r="AM26" s="65"/>
      <c r="AN26" s="65"/>
    </row>
    <row r="27" spans="2:40" ht="47.25" x14ac:dyDescent="0.25">
      <c r="B27" s="91" t="s">
        <v>392</v>
      </c>
      <c r="C27" s="96" t="s">
        <v>1095</v>
      </c>
      <c r="D27" s="97"/>
      <c r="E27" s="98" t="s">
        <v>134</v>
      </c>
      <c r="F27" s="1" t="s">
        <v>374</v>
      </c>
      <c r="G27" s="1" t="s">
        <v>898</v>
      </c>
      <c r="H27" s="104">
        <v>2024</v>
      </c>
      <c r="I27" s="102">
        <v>2026</v>
      </c>
      <c r="J27" s="9">
        <v>0</v>
      </c>
      <c r="K27" s="9">
        <v>0</v>
      </c>
      <c r="L27" s="94">
        <f>SUM(J27:K27)</f>
        <v>0</v>
      </c>
      <c r="M27" s="9">
        <v>0</v>
      </c>
      <c r="N27" s="218">
        <v>0</v>
      </c>
      <c r="O27" s="94">
        <f>SUM(M27:N27)</f>
        <v>0</v>
      </c>
      <c r="P27" s="10">
        <v>6000000</v>
      </c>
      <c r="Q27" s="94">
        <v>0</v>
      </c>
      <c r="R27" s="94">
        <f>SUM(P27:Q27)</f>
        <v>6000000</v>
      </c>
      <c r="S27" s="10">
        <v>6000000</v>
      </c>
      <c r="T27" s="94">
        <v>0</v>
      </c>
      <c r="U27" s="94">
        <f>SUM(S27:T27)</f>
        <v>6000000</v>
      </c>
      <c r="V27" s="10">
        <v>6000000</v>
      </c>
      <c r="W27" s="94">
        <v>0</v>
      </c>
      <c r="X27" s="94">
        <f>SUM(V27:W27)</f>
        <v>6000000</v>
      </c>
      <c r="Y27" s="10">
        <f t="shared" si="0"/>
        <v>18000000</v>
      </c>
      <c r="Z27" s="10">
        <f t="shared" si="1"/>
        <v>0</v>
      </c>
      <c r="AA27" s="10">
        <f>SUM(Y27:Z27)</f>
        <v>18000000</v>
      </c>
      <c r="AB27" s="10">
        <v>0</v>
      </c>
      <c r="AC27" s="94">
        <v>0</v>
      </c>
      <c r="AD27" s="94">
        <f>SUM(AB27:AC27)</f>
        <v>0</v>
      </c>
      <c r="AE27" s="10">
        <v>0</v>
      </c>
      <c r="AF27" s="10">
        <v>0</v>
      </c>
      <c r="AG27" s="94"/>
      <c r="AH27" s="94">
        <f t="shared" si="3"/>
        <v>0</v>
      </c>
      <c r="AI27" s="10">
        <v>12000000</v>
      </c>
      <c r="AJ27" s="94">
        <v>0</v>
      </c>
      <c r="AK27" s="94">
        <f>SUM(AI27:AJ27)</f>
        <v>12000000</v>
      </c>
      <c r="AL27" s="101">
        <f t="shared" si="4"/>
        <v>-6000000</v>
      </c>
      <c r="AM27" s="65"/>
      <c r="AN27" s="65"/>
    </row>
    <row r="28" spans="2:40" ht="31.5" x14ac:dyDescent="0.25">
      <c r="B28" s="293" t="s">
        <v>108</v>
      </c>
      <c r="C28" s="302" t="s">
        <v>274</v>
      </c>
      <c r="D28" s="295"/>
      <c r="E28" s="296" t="s">
        <v>113</v>
      </c>
      <c r="F28" s="297" t="s">
        <v>374</v>
      </c>
      <c r="G28" s="297" t="s">
        <v>903</v>
      </c>
      <c r="H28" s="298">
        <v>2023</v>
      </c>
      <c r="I28" s="299">
        <v>2026</v>
      </c>
      <c r="J28" s="300">
        <f>SUM(J29:J30)</f>
        <v>0</v>
      </c>
      <c r="K28" s="300">
        <f>SUM(K29:K30)</f>
        <v>0</v>
      </c>
      <c r="L28" s="301">
        <f>J28+K28</f>
        <v>0</v>
      </c>
      <c r="M28" s="300">
        <f>SUM(M29:M30)</f>
        <v>4957416</v>
      </c>
      <c r="N28" s="300">
        <f>SUM(N29:N30)</f>
        <v>0</v>
      </c>
      <c r="O28" s="301">
        <f>M28+N28</f>
        <v>4957416</v>
      </c>
      <c r="P28" s="300">
        <f>SUM(P29:P30)</f>
        <v>4957416</v>
      </c>
      <c r="Q28" s="300">
        <f>SUM(Q29:Q30)</f>
        <v>0</v>
      </c>
      <c r="R28" s="301">
        <f>P28+Q28</f>
        <v>4957416</v>
      </c>
      <c r="S28" s="300">
        <f>SUM(S29:S30)</f>
        <v>4957416</v>
      </c>
      <c r="T28" s="300">
        <f>SUM(T29:T30)</f>
        <v>0</v>
      </c>
      <c r="U28" s="301">
        <f>S28+T28</f>
        <v>4957416</v>
      </c>
      <c r="V28" s="300">
        <f>SUM(V29:V30)</f>
        <v>4957416</v>
      </c>
      <c r="W28" s="300">
        <f>SUM(W29:W30)</f>
        <v>0</v>
      </c>
      <c r="X28" s="301">
        <f>V28+W28</f>
        <v>4957416</v>
      </c>
      <c r="Y28" s="301">
        <f>J28+M28+P28+S28+V28</f>
        <v>19829664</v>
      </c>
      <c r="Z28" s="301">
        <f t="shared" si="5"/>
        <v>0</v>
      </c>
      <c r="AA28" s="301">
        <f>Y28+Z28</f>
        <v>19829664</v>
      </c>
      <c r="AB28" s="300">
        <f>SUM(AB29:AB30)</f>
        <v>9914832</v>
      </c>
      <c r="AC28" s="300">
        <f>SUM(AC29:AC30)</f>
        <v>0</v>
      </c>
      <c r="AD28" s="301">
        <f>AB28+AC28</f>
        <v>9914832</v>
      </c>
      <c r="AE28" s="300">
        <f>SUM(AE29:AE30)</f>
        <v>0</v>
      </c>
      <c r="AF28" s="300">
        <f>SUM(AF29:AF30)</f>
        <v>0</v>
      </c>
      <c r="AG28" s="301"/>
      <c r="AH28" s="301">
        <f>AE28+AF28</f>
        <v>0</v>
      </c>
      <c r="AI28" s="300">
        <f>SUM(AI29:AI30)</f>
        <v>9914832</v>
      </c>
      <c r="AJ28" s="300">
        <f>SUM(AJ29:AJ30)</f>
        <v>0</v>
      </c>
      <c r="AK28" s="301">
        <f>AI28+AJ28</f>
        <v>9914832</v>
      </c>
      <c r="AL28" s="217">
        <f>SUM(AK28+AH28+AD28)-AA28</f>
        <v>0</v>
      </c>
      <c r="AM28" s="65"/>
      <c r="AN28" s="65"/>
    </row>
    <row r="29" spans="2:40" ht="69.75" customHeight="1" x14ac:dyDescent="0.25">
      <c r="B29" s="91" t="s">
        <v>430</v>
      </c>
      <c r="C29" s="96" t="s">
        <v>1096</v>
      </c>
      <c r="D29" s="97"/>
      <c r="E29" s="98" t="s">
        <v>134</v>
      </c>
      <c r="F29" s="1" t="s">
        <v>432</v>
      </c>
      <c r="G29" s="1" t="s">
        <v>901</v>
      </c>
      <c r="H29" s="104">
        <v>2023</v>
      </c>
      <c r="I29" s="102">
        <v>2026</v>
      </c>
      <c r="J29" s="9">
        <v>0</v>
      </c>
      <c r="K29" s="9">
        <v>0</v>
      </c>
      <c r="L29" s="94">
        <f>SUM(J29:K29)</f>
        <v>0</v>
      </c>
      <c r="M29" s="9">
        <v>3304944</v>
      </c>
      <c r="N29" s="100">
        <v>0</v>
      </c>
      <c r="O29" s="94">
        <f>SUM(M29:N29)</f>
        <v>3304944</v>
      </c>
      <c r="P29" s="10">
        <v>3304944</v>
      </c>
      <c r="Q29" s="218">
        <v>0</v>
      </c>
      <c r="R29" s="94">
        <f>SUM(P29:Q29)</f>
        <v>3304944</v>
      </c>
      <c r="S29" s="10">
        <v>3304944</v>
      </c>
      <c r="T29" s="94">
        <v>0</v>
      </c>
      <c r="U29" s="94">
        <f>SUM(S29:T29)</f>
        <v>3304944</v>
      </c>
      <c r="V29" s="10">
        <v>3304944</v>
      </c>
      <c r="W29" s="94">
        <v>0</v>
      </c>
      <c r="X29" s="94">
        <f>SUM(V29:W29)</f>
        <v>3304944</v>
      </c>
      <c r="Y29" s="10">
        <f t="shared" si="0"/>
        <v>13219776</v>
      </c>
      <c r="Z29" s="10">
        <f t="shared" si="1"/>
        <v>0</v>
      </c>
      <c r="AA29" s="10">
        <f>SUM(Y29:Z29)</f>
        <v>13219776</v>
      </c>
      <c r="AB29" s="10">
        <v>6609888</v>
      </c>
      <c r="AC29" s="94">
        <v>0</v>
      </c>
      <c r="AD29" s="94">
        <f>SUM(AB29:AC29)</f>
        <v>6609888</v>
      </c>
      <c r="AE29" s="10">
        <v>0</v>
      </c>
      <c r="AF29" s="10">
        <v>0</v>
      </c>
      <c r="AG29" s="94"/>
      <c r="AH29" s="94">
        <f t="shared" si="3"/>
        <v>0</v>
      </c>
      <c r="AI29" s="10">
        <v>6609888</v>
      </c>
      <c r="AJ29" s="94">
        <v>0</v>
      </c>
      <c r="AK29" s="94">
        <f>SUM(AI29:AJ29)</f>
        <v>6609888</v>
      </c>
      <c r="AL29" s="101">
        <f t="shared" si="4"/>
        <v>0</v>
      </c>
      <c r="AM29" s="65"/>
      <c r="AN29" s="65"/>
    </row>
    <row r="30" spans="2:40" ht="84.75" customHeight="1" x14ac:dyDescent="0.25">
      <c r="B30" s="91" t="s">
        <v>431</v>
      </c>
      <c r="C30" s="96" t="s">
        <v>429</v>
      </c>
      <c r="D30" s="97"/>
      <c r="E30" s="98" t="s">
        <v>134</v>
      </c>
      <c r="F30" s="1" t="s">
        <v>374</v>
      </c>
      <c r="G30" s="1" t="s">
        <v>902</v>
      </c>
      <c r="H30" s="104">
        <v>2023</v>
      </c>
      <c r="I30" s="102">
        <v>2026</v>
      </c>
      <c r="J30" s="9">
        <v>0</v>
      </c>
      <c r="K30" s="9">
        <v>0</v>
      </c>
      <c r="L30" s="94">
        <f>SUM(J30:K30)</f>
        <v>0</v>
      </c>
      <c r="M30" s="9">
        <v>1652472</v>
      </c>
      <c r="N30" s="100">
        <v>0</v>
      </c>
      <c r="O30" s="94">
        <f>SUM(M30:N30)</f>
        <v>1652472</v>
      </c>
      <c r="P30" s="10">
        <v>1652472</v>
      </c>
      <c r="Q30" s="218">
        <v>0</v>
      </c>
      <c r="R30" s="94">
        <f>SUM(P30:Q30)</f>
        <v>1652472</v>
      </c>
      <c r="S30" s="10">
        <v>1652472</v>
      </c>
      <c r="T30" s="94">
        <v>0</v>
      </c>
      <c r="U30" s="94">
        <f>SUM(S30:T30)</f>
        <v>1652472</v>
      </c>
      <c r="V30" s="10">
        <v>1652472</v>
      </c>
      <c r="W30" s="94">
        <v>0</v>
      </c>
      <c r="X30" s="94">
        <f>SUM(V30:W30)</f>
        <v>1652472</v>
      </c>
      <c r="Y30" s="10">
        <f t="shared" si="0"/>
        <v>6609888</v>
      </c>
      <c r="Z30" s="10">
        <f t="shared" si="1"/>
        <v>0</v>
      </c>
      <c r="AA30" s="10">
        <f>SUM(Y30:Z30)</f>
        <v>6609888</v>
      </c>
      <c r="AB30" s="10">
        <v>3304944</v>
      </c>
      <c r="AC30" s="94">
        <v>0</v>
      </c>
      <c r="AD30" s="94">
        <f>SUM(AB30:AC30)</f>
        <v>3304944</v>
      </c>
      <c r="AE30" s="10">
        <v>0</v>
      </c>
      <c r="AF30" s="10">
        <v>0</v>
      </c>
      <c r="AG30" s="94"/>
      <c r="AH30" s="94">
        <f t="shared" si="3"/>
        <v>0</v>
      </c>
      <c r="AI30" s="10">
        <v>3304944</v>
      </c>
      <c r="AJ30" s="94">
        <v>0</v>
      </c>
      <c r="AK30" s="94">
        <f>SUM(AI30:AJ30)</f>
        <v>3304944</v>
      </c>
      <c r="AL30" s="101">
        <f t="shared" si="4"/>
        <v>0</v>
      </c>
      <c r="AM30" s="65"/>
      <c r="AN30" s="65"/>
    </row>
    <row r="31" spans="2:40" s="575" customFormat="1" ht="236.25" x14ac:dyDescent="0.25">
      <c r="B31" s="293" t="s">
        <v>109</v>
      </c>
      <c r="C31" s="302" t="s">
        <v>904</v>
      </c>
      <c r="D31" s="295" t="s">
        <v>132</v>
      </c>
      <c r="E31" s="296" t="s">
        <v>214</v>
      </c>
      <c r="F31" s="297" t="s">
        <v>252</v>
      </c>
      <c r="G31" s="297" t="s">
        <v>905</v>
      </c>
      <c r="H31" s="304">
        <v>2023</v>
      </c>
      <c r="I31" s="296">
        <v>2026</v>
      </c>
      <c r="J31" s="300">
        <f>SUM(J32:J35)</f>
        <v>0</v>
      </c>
      <c r="K31" s="300">
        <f>SUM(K32:K35)</f>
        <v>0</v>
      </c>
      <c r="L31" s="301">
        <f>J31+K31</f>
        <v>0</v>
      </c>
      <c r="M31" s="300">
        <f>SUM(M32:M35)</f>
        <v>7769460.7999999998</v>
      </c>
      <c r="N31" s="300">
        <f>SUM(N32:N35)</f>
        <v>0</v>
      </c>
      <c r="O31" s="301">
        <f>M31+N31</f>
        <v>7769460.7999999998</v>
      </c>
      <c r="P31" s="300">
        <f>SUM(P32:P35)</f>
        <v>5813460.7999999998</v>
      </c>
      <c r="Q31" s="300">
        <f>SUM(Q32:Q35)</f>
        <v>0</v>
      </c>
      <c r="R31" s="301">
        <f>P31+Q31</f>
        <v>5813460.7999999998</v>
      </c>
      <c r="S31" s="300">
        <f>SUM(S32:S35)</f>
        <v>5813460.7999999998</v>
      </c>
      <c r="T31" s="300">
        <f>SUM(T32:T35)</f>
        <v>0</v>
      </c>
      <c r="U31" s="301">
        <f>S31+T31</f>
        <v>5813460.7999999998</v>
      </c>
      <c r="V31" s="300">
        <f>SUM(V32:V35)</f>
        <v>5813460.7999999998</v>
      </c>
      <c r="W31" s="300">
        <f>SUM(W32:W35)</f>
        <v>0</v>
      </c>
      <c r="X31" s="301">
        <f>V31+W31</f>
        <v>5813460.7999999998</v>
      </c>
      <c r="Y31" s="301">
        <f>J31+M31+P31+S31+V31</f>
        <v>25209843.199999999</v>
      </c>
      <c r="Z31" s="301">
        <f t="shared" si="5"/>
        <v>0</v>
      </c>
      <c r="AA31" s="301">
        <f>Y31+Z31</f>
        <v>25209843.199999999</v>
      </c>
      <c r="AB31" s="300">
        <f>SUM(AB32:AB35)</f>
        <v>4626921.5999999996</v>
      </c>
      <c r="AC31" s="300">
        <f>SUM(AC32:AC35)</f>
        <v>0</v>
      </c>
      <c r="AD31" s="301">
        <f>AB31+AC31</f>
        <v>4626921.5999999996</v>
      </c>
      <c r="AE31" s="300">
        <f>SUM(AE32:AE35)</f>
        <v>0</v>
      </c>
      <c r="AF31" s="300">
        <f>SUM(AF32:AF35)</f>
        <v>0</v>
      </c>
      <c r="AG31" s="301"/>
      <c r="AH31" s="301">
        <f>AE31+AF31</f>
        <v>0</v>
      </c>
      <c r="AI31" s="300">
        <f>SUM(AI32:AI35)</f>
        <v>4626921.5999999996</v>
      </c>
      <c r="AJ31" s="300">
        <f>SUM(AJ32:AJ35)</f>
        <v>0</v>
      </c>
      <c r="AK31" s="301">
        <f>AI31+AJ31</f>
        <v>4626921.5999999996</v>
      </c>
      <c r="AL31" s="217">
        <f>SUM(AK31+AH31+AD31)-AA31</f>
        <v>-15956000</v>
      </c>
      <c r="AM31" s="574"/>
      <c r="AN31" s="574"/>
    </row>
    <row r="32" spans="2:40" ht="63" x14ac:dyDescent="0.25">
      <c r="B32" s="91" t="s">
        <v>421</v>
      </c>
      <c r="C32" s="96" t="s">
        <v>1097</v>
      </c>
      <c r="D32" s="97"/>
      <c r="E32" s="98" t="s">
        <v>214</v>
      </c>
      <c r="F32" s="1" t="s">
        <v>427</v>
      </c>
      <c r="G32" s="1" t="s">
        <v>905</v>
      </c>
      <c r="H32" s="104">
        <v>2023</v>
      </c>
      <c r="I32" s="102">
        <v>2023</v>
      </c>
      <c r="J32" s="9">
        <v>0</v>
      </c>
      <c r="K32" s="9">
        <v>0</v>
      </c>
      <c r="L32" s="94">
        <f>SUM(J32:K32)</f>
        <v>0</v>
      </c>
      <c r="M32" s="9">
        <v>1956000</v>
      </c>
      <c r="N32" s="9">
        <v>0</v>
      </c>
      <c r="O32" s="94">
        <f>SUM(M32:N32)</f>
        <v>1956000</v>
      </c>
      <c r="P32" s="10">
        <v>0</v>
      </c>
      <c r="Q32" s="9">
        <v>0</v>
      </c>
      <c r="R32" s="94">
        <f>SUM(P32:Q32)</f>
        <v>0</v>
      </c>
      <c r="S32" s="10">
        <v>0</v>
      </c>
      <c r="T32" s="9">
        <v>0</v>
      </c>
      <c r="U32" s="94">
        <f>SUM(S32:T32)</f>
        <v>0</v>
      </c>
      <c r="V32" s="10">
        <v>0</v>
      </c>
      <c r="W32" s="9">
        <v>0</v>
      </c>
      <c r="X32" s="94">
        <f>SUM(V32:W32)</f>
        <v>0</v>
      </c>
      <c r="Y32" s="10">
        <f t="shared" si="0"/>
        <v>1956000</v>
      </c>
      <c r="Z32" s="10">
        <v>0</v>
      </c>
      <c r="AA32" s="10">
        <f>SUM(Y32:Z32)</f>
        <v>1956000</v>
      </c>
      <c r="AB32" s="10">
        <v>0</v>
      </c>
      <c r="AC32" s="94">
        <v>0</v>
      </c>
      <c r="AD32" s="94">
        <f>SUM(AB32:AC32)</f>
        <v>0</v>
      </c>
      <c r="AE32" s="10">
        <v>0</v>
      </c>
      <c r="AF32" s="10">
        <v>0</v>
      </c>
      <c r="AG32" s="94"/>
      <c r="AH32" s="94">
        <f t="shared" si="3"/>
        <v>0</v>
      </c>
      <c r="AI32" s="10">
        <v>0</v>
      </c>
      <c r="AJ32" s="94">
        <v>0</v>
      </c>
      <c r="AK32" s="94">
        <f>SUM(AI32:AJ32)</f>
        <v>0</v>
      </c>
      <c r="AL32" s="101">
        <f t="shared" si="4"/>
        <v>-1956000</v>
      </c>
      <c r="AM32" s="65"/>
      <c r="AN32" s="65"/>
    </row>
    <row r="33" spans="2:40" ht="78.75" x14ac:dyDescent="0.25">
      <c r="B33" s="91" t="s">
        <v>422</v>
      </c>
      <c r="C33" s="96" t="s">
        <v>1098</v>
      </c>
      <c r="D33" s="97"/>
      <c r="E33" s="98" t="s">
        <v>214</v>
      </c>
      <c r="F33" s="1" t="s">
        <v>426</v>
      </c>
      <c r="G33" s="1" t="s">
        <v>428</v>
      </c>
      <c r="H33" s="104">
        <v>2023</v>
      </c>
      <c r="I33" s="102">
        <v>2026</v>
      </c>
      <c r="J33" s="9">
        <v>0</v>
      </c>
      <c r="K33" s="9">
        <v>0</v>
      </c>
      <c r="L33" s="94">
        <f>SUM(J33:K33)</f>
        <v>0</v>
      </c>
      <c r="M33" s="9">
        <v>1404601.2</v>
      </c>
      <c r="N33" s="9">
        <v>0</v>
      </c>
      <c r="O33" s="94">
        <f>SUM(M33:N33)</f>
        <v>1404601.2</v>
      </c>
      <c r="P33" s="10">
        <v>1404601.2</v>
      </c>
      <c r="Q33" s="9">
        <v>0</v>
      </c>
      <c r="R33" s="94">
        <f>SUM(P33:Q33)</f>
        <v>1404601.2</v>
      </c>
      <c r="S33" s="10">
        <v>1404601.2</v>
      </c>
      <c r="T33" s="9">
        <v>0</v>
      </c>
      <c r="U33" s="94">
        <f>SUM(S33:T33)</f>
        <v>1404601.2</v>
      </c>
      <c r="V33" s="10">
        <v>1404601.2</v>
      </c>
      <c r="W33" s="94">
        <v>0</v>
      </c>
      <c r="X33" s="94">
        <f>SUM(V33:W33)</f>
        <v>1404601.2</v>
      </c>
      <c r="Y33" s="10">
        <f t="shared" si="0"/>
        <v>5618404.7999999998</v>
      </c>
      <c r="Z33" s="10">
        <v>0</v>
      </c>
      <c r="AA33" s="10">
        <f>SUM(Y33:Z33)</f>
        <v>5618404.7999999998</v>
      </c>
      <c r="AB33" s="10">
        <v>2809202.4</v>
      </c>
      <c r="AC33" s="94">
        <v>0</v>
      </c>
      <c r="AD33" s="94">
        <f>SUM(AB33:AC33)</f>
        <v>2809202.4</v>
      </c>
      <c r="AE33" s="10">
        <v>0</v>
      </c>
      <c r="AF33" s="10">
        <v>0</v>
      </c>
      <c r="AG33" s="94"/>
      <c r="AH33" s="94">
        <f t="shared" si="3"/>
        <v>0</v>
      </c>
      <c r="AI33" s="10">
        <v>2809202.4</v>
      </c>
      <c r="AJ33" s="94">
        <v>0</v>
      </c>
      <c r="AK33" s="94">
        <f>SUM(AI33:AJ33)</f>
        <v>2809202.4</v>
      </c>
      <c r="AL33" s="101">
        <f t="shared" si="4"/>
        <v>0</v>
      </c>
      <c r="AM33" s="65"/>
      <c r="AN33" s="65"/>
    </row>
    <row r="34" spans="2:40" ht="31.5" x14ac:dyDescent="0.25">
      <c r="B34" s="91" t="s">
        <v>423</v>
      </c>
      <c r="C34" s="96" t="s">
        <v>1099</v>
      </c>
      <c r="D34" s="97"/>
      <c r="E34" s="98" t="s">
        <v>214</v>
      </c>
      <c r="F34" s="1" t="s">
        <v>425</v>
      </c>
      <c r="G34" s="1" t="s">
        <v>428</v>
      </c>
      <c r="H34" s="104">
        <v>2023</v>
      </c>
      <c r="I34" s="102">
        <v>2026</v>
      </c>
      <c r="J34" s="9">
        <v>0</v>
      </c>
      <c r="K34" s="9">
        <v>0</v>
      </c>
      <c r="L34" s="94">
        <f>SUM(J34:K34)</f>
        <v>0</v>
      </c>
      <c r="M34" s="9">
        <v>908859.6</v>
      </c>
      <c r="N34" s="9">
        <v>0</v>
      </c>
      <c r="O34" s="94">
        <f>SUM(M34:N34)</f>
        <v>908859.6</v>
      </c>
      <c r="P34" s="10">
        <v>908859.6</v>
      </c>
      <c r="Q34" s="9">
        <v>0</v>
      </c>
      <c r="R34" s="94">
        <f>SUM(P34:Q34)</f>
        <v>908859.6</v>
      </c>
      <c r="S34" s="10">
        <v>908859.6</v>
      </c>
      <c r="T34" s="9">
        <v>0</v>
      </c>
      <c r="U34" s="94">
        <f>SUM(S34:T34)</f>
        <v>908859.6</v>
      </c>
      <c r="V34" s="10">
        <v>908859.6</v>
      </c>
      <c r="W34" s="94">
        <v>0</v>
      </c>
      <c r="X34" s="94">
        <f>SUM(V34:W34)</f>
        <v>908859.6</v>
      </c>
      <c r="Y34" s="10">
        <f t="shared" si="0"/>
        <v>3635438.4</v>
      </c>
      <c r="Z34" s="10">
        <v>0</v>
      </c>
      <c r="AA34" s="10">
        <f>SUM(Y34:Z34)</f>
        <v>3635438.4</v>
      </c>
      <c r="AB34" s="10">
        <v>1817719.2</v>
      </c>
      <c r="AC34" s="94">
        <v>0</v>
      </c>
      <c r="AD34" s="94">
        <f>SUM(AB34:AC34)</f>
        <v>1817719.2</v>
      </c>
      <c r="AE34" s="10">
        <v>0</v>
      </c>
      <c r="AF34" s="10">
        <v>0</v>
      </c>
      <c r="AG34" s="94"/>
      <c r="AH34" s="94">
        <f t="shared" si="3"/>
        <v>0</v>
      </c>
      <c r="AI34" s="10">
        <v>1817719.2</v>
      </c>
      <c r="AJ34" s="94">
        <v>0</v>
      </c>
      <c r="AK34" s="94">
        <f>SUM(AI34:AJ34)</f>
        <v>1817719.2</v>
      </c>
      <c r="AL34" s="101">
        <f t="shared" si="4"/>
        <v>0</v>
      </c>
      <c r="AM34" s="65"/>
      <c r="AN34" s="65"/>
    </row>
    <row r="35" spans="2:40" ht="63" x14ac:dyDescent="0.25">
      <c r="B35" s="91" t="s">
        <v>424</v>
      </c>
      <c r="C35" s="96" t="s">
        <v>906</v>
      </c>
      <c r="D35" s="97"/>
      <c r="E35" s="98" t="s">
        <v>214</v>
      </c>
      <c r="F35" s="1" t="s">
        <v>425</v>
      </c>
      <c r="G35" s="1" t="s">
        <v>428</v>
      </c>
      <c r="H35" s="104">
        <v>2023</v>
      </c>
      <c r="I35" s="102">
        <v>2026</v>
      </c>
      <c r="J35" s="9">
        <v>0</v>
      </c>
      <c r="K35" s="9">
        <v>0</v>
      </c>
      <c r="L35" s="94">
        <f>SUM(J35:K35)</f>
        <v>0</v>
      </c>
      <c r="M35" s="9">
        <v>3500000</v>
      </c>
      <c r="N35" s="9">
        <v>0</v>
      </c>
      <c r="O35" s="94">
        <f>SUM(M35:N35)</f>
        <v>3500000</v>
      </c>
      <c r="P35" s="10">
        <v>3500000</v>
      </c>
      <c r="Q35" s="9">
        <v>0</v>
      </c>
      <c r="R35" s="94">
        <f>SUM(P35:Q35)</f>
        <v>3500000</v>
      </c>
      <c r="S35" s="10">
        <v>3500000</v>
      </c>
      <c r="T35" s="9">
        <v>0</v>
      </c>
      <c r="U35" s="94">
        <f>SUM(S35:T35)</f>
        <v>3500000</v>
      </c>
      <c r="V35" s="10">
        <v>3500000</v>
      </c>
      <c r="W35" s="94">
        <v>0</v>
      </c>
      <c r="X35" s="94">
        <f>SUM(V35:W35)</f>
        <v>3500000</v>
      </c>
      <c r="Y35" s="10">
        <f t="shared" si="0"/>
        <v>14000000</v>
      </c>
      <c r="Z35" s="10">
        <v>0</v>
      </c>
      <c r="AA35" s="10">
        <f>SUM(Y35:Z35)</f>
        <v>14000000</v>
      </c>
      <c r="AB35" s="10">
        <v>0</v>
      </c>
      <c r="AC35" s="94">
        <v>0</v>
      </c>
      <c r="AD35" s="94">
        <f>SUM(AB35:AC35)</f>
        <v>0</v>
      </c>
      <c r="AE35" s="10">
        <v>0</v>
      </c>
      <c r="AF35" s="10">
        <v>0</v>
      </c>
      <c r="AG35" s="94"/>
      <c r="AH35" s="94">
        <f t="shared" si="3"/>
        <v>0</v>
      </c>
      <c r="AI35" s="10">
        <v>0</v>
      </c>
      <c r="AJ35" s="94">
        <v>0</v>
      </c>
      <c r="AK35" s="94">
        <f>SUM(AI35:AJ35)</f>
        <v>0</v>
      </c>
      <c r="AL35" s="101">
        <f t="shared" si="4"/>
        <v>-14000000</v>
      </c>
      <c r="AM35" s="65"/>
      <c r="AN35" s="65"/>
    </row>
    <row r="36" spans="2:40" ht="157.5" x14ac:dyDescent="0.25">
      <c r="B36" s="293" t="s">
        <v>110</v>
      </c>
      <c r="C36" s="302" t="s">
        <v>278</v>
      </c>
      <c r="D36" s="309"/>
      <c r="E36" s="296" t="s">
        <v>215</v>
      </c>
      <c r="F36" s="310" t="s">
        <v>1135</v>
      </c>
      <c r="G36" s="297" t="s">
        <v>909</v>
      </c>
      <c r="H36" s="298">
        <v>2024</v>
      </c>
      <c r="I36" s="299">
        <v>2026</v>
      </c>
      <c r="J36" s="311">
        <f>SUM(J37:J39)</f>
        <v>0</v>
      </c>
      <c r="K36" s="311">
        <f>SUM(K37:K39)</f>
        <v>0</v>
      </c>
      <c r="L36" s="312">
        <f>J36+K36</f>
        <v>0</v>
      </c>
      <c r="M36" s="311">
        <f>SUM(M37:M39)</f>
        <v>1056000</v>
      </c>
      <c r="N36" s="311">
        <f>SUM(N37:N39)</f>
        <v>0</v>
      </c>
      <c r="O36" s="312">
        <f>M36+N36</f>
        <v>1056000</v>
      </c>
      <c r="P36" s="311">
        <f>SUM(P37:P39)</f>
        <v>750434.1</v>
      </c>
      <c r="Q36" s="311">
        <f>SUM(Q37:Q39)</f>
        <v>1150000</v>
      </c>
      <c r="R36" s="312">
        <f>P36+Q36</f>
        <v>1900434.1</v>
      </c>
      <c r="S36" s="311">
        <f>SUM(S37:S39)</f>
        <v>456000</v>
      </c>
      <c r="T36" s="311">
        <f>SUM(T37:T39)</f>
        <v>1150000</v>
      </c>
      <c r="U36" s="312">
        <f>S36+T36</f>
        <v>1606000</v>
      </c>
      <c r="V36" s="311">
        <f>SUM(V37:V39)</f>
        <v>456000</v>
      </c>
      <c r="W36" s="311">
        <f>SUM(W37:W39)</f>
        <v>1150000</v>
      </c>
      <c r="X36" s="312">
        <f>V36+W36</f>
        <v>1606000</v>
      </c>
      <c r="Y36" s="312">
        <f>J36+M36+P36+S36+V36</f>
        <v>2718434.1</v>
      </c>
      <c r="Z36" s="312">
        <f t="shared" si="5"/>
        <v>3450000</v>
      </c>
      <c r="AA36" s="312">
        <f>Y36+Z36</f>
        <v>6168434.0999999996</v>
      </c>
      <c r="AB36" s="311">
        <f>SUM(AB37:AB39)</f>
        <v>894434.1</v>
      </c>
      <c r="AC36" s="311">
        <f>SUM(AC37:AC39)</f>
        <v>1150000</v>
      </c>
      <c r="AD36" s="312">
        <f>AB36+AC36</f>
        <v>2044434.1</v>
      </c>
      <c r="AE36" s="311">
        <f>SUM(AE37:AE39)</f>
        <v>0</v>
      </c>
      <c r="AF36" s="311">
        <f>SUM(AF37:AF39)</f>
        <v>0</v>
      </c>
      <c r="AG36" s="312"/>
      <c r="AH36" s="312">
        <f>AE36+AF36</f>
        <v>0</v>
      </c>
      <c r="AI36" s="311">
        <f>SUM(AI37:AI39)</f>
        <v>0</v>
      </c>
      <c r="AJ36" s="311">
        <f>SUM(AJ37:AJ39)</f>
        <v>2300000</v>
      </c>
      <c r="AK36" s="312">
        <f>AI36+AJ36</f>
        <v>2300000</v>
      </c>
      <c r="AL36" s="313">
        <f>SUM(AK36+AH36+AD36)-AA36</f>
        <v>-1824000</v>
      </c>
      <c r="AM36" s="65"/>
      <c r="AN36" s="65"/>
    </row>
    <row r="37" spans="2:40" ht="141.75" x14ac:dyDescent="0.25">
      <c r="B37" s="91" t="s">
        <v>417</v>
      </c>
      <c r="C37" s="96" t="s">
        <v>1100</v>
      </c>
      <c r="D37" s="106"/>
      <c r="E37" s="98" t="s">
        <v>420</v>
      </c>
      <c r="F37" s="107" t="s">
        <v>1136</v>
      </c>
      <c r="G37" s="55" t="s">
        <v>908</v>
      </c>
      <c r="H37" s="104">
        <v>2024</v>
      </c>
      <c r="I37" s="102">
        <v>2024</v>
      </c>
      <c r="J37" s="108">
        <v>0</v>
      </c>
      <c r="K37" s="108">
        <v>0</v>
      </c>
      <c r="L37" s="109">
        <f>SUM(J37:K37)</f>
        <v>0</v>
      </c>
      <c r="M37" s="108">
        <v>0</v>
      </c>
      <c r="N37" s="100">
        <v>0</v>
      </c>
      <c r="O37" s="109">
        <f>SUM(M37:N37)</f>
        <v>0</v>
      </c>
      <c r="P37" s="403">
        <v>294434.09999999998</v>
      </c>
      <c r="Q37" s="109">
        <v>0</v>
      </c>
      <c r="R37" s="109">
        <f>P37+Q37</f>
        <v>294434.09999999998</v>
      </c>
      <c r="S37" s="110">
        <v>0</v>
      </c>
      <c r="T37" s="109">
        <v>0</v>
      </c>
      <c r="U37" s="109">
        <f>SUM(S37:T37)</f>
        <v>0</v>
      </c>
      <c r="V37" s="110">
        <v>0</v>
      </c>
      <c r="W37" s="109">
        <v>0</v>
      </c>
      <c r="X37" s="109">
        <f>SUM(V37:W37)</f>
        <v>0</v>
      </c>
      <c r="Y37" s="110">
        <f t="shared" si="0"/>
        <v>294434.09999999998</v>
      </c>
      <c r="Z37" s="110">
        <f t="shared" si="5"/>
        <v>0</v>
      </c>
      <c r="AA37" s="110">
        <f>SUM(Y37:Z37)</f>
        <v>294434.09999999998</v>
      </c>
      <c r="AB37" s="110">
        <v>294434.09999999998</v>
      </c>
      <c r="AC37" s="109">
        <v>0</v>
      </c>
      <c r="AD37" s="109">
        <f>SUM(AB37:AC37)</f>
        <v>294434.09999999998</v>
      </c>
      <c r="AE37" s="110">
        <v>0</v>
      </c>
      <c r="AF37" s="110">
        <v>0</v>
      </c>
      <c r="AG37" s="109"/>
      <c r="AH37" s="109">
        <f t="shared" si="3"/>
        <v>0</v>
      </c>
      <c r="AI37" s="110">
        <v>0</v>
      </c>
      <c r="AJ37" s="109">
        <v>0</v>
      </c>
      <c r="AK37" s="109">
        <f>SUM(AI37:AJ37)</f>
        <v>0</v>
      </c>
      <c r="AL37" s="111">
        <f t="shared" si="4"/>
        <v>0</v>
      </c>
      <c r="AM37" s="65"/>
      <c r="AN37" s="65"/>
    </row>
    <row r="38" spans="2:40" ht="236.25" x14ac:dyDescent="0.25">
      <c r="B38" s="91" t="s">
        <v>418</v>
      </c>
      <c r="C38" s="579" t="s">
        <v>1101</v>
      </c>
      <c r="D38" s="106"/>
      <c r="E38" s="98" t="s">
        <v>420</v>
      </c>
      <c r="F38" s="107" t="s">
        <v>1137</v>
      </c>
      <c r="G38" s="55" t="s">
        <v>907</v>
      </c>
      <c r="H38" s="104">
        <v>2023</v>
      </c>
      <c r="I38" s="102">
        <v>2023</v>
      </c>
      <c r="J38" s="108">
        <v>0</v>
      </c>
      <c r="K38" s="108">
        <v>0</v>
      </c>
      <c r="L38" s="109">
        <f>SUM(J38:K38)</f>
        <v>0</v>
      </c>
      <c r="M38" s="108">
        <v>1056000</v>
      </c>
      <c r="N38" s="100">
        <v>0</v>
      </c>
      <c r="O38" s="109">
        <f>SUM(M38:N38)</f>
        <v>1056000</v>
      </c>
      <c r="P38" s="110">
        <v>0</v>
      </c>
      <c r="Q38" s="109">
        <v>0</v>
      </c>
      <c r="R38" s="109">
        <f>SUM(P38:Q38)</f>
        <v>0</v>
      </c>
      <c r="S38" s="110">
        <v>0</v>
      </c>
      <c r="T38" s="109">
        <v>0</v>
      </c>
      <c r="U38" s="109">
        <f>SUM(S38:T38)</f>
        <v>0</v>
      </c>
      <c r="V38" s="110">
        <v>0</v>
      </c>
      <c r="W38" s="109">
        <v>0</v>
      </c>
      <c r="X38" s="109">
        <f>SUM(V38:W38)</f>
        <v>0</v>
      </c>
      <c r="Y38" s="110">
        <f t="shared" si="0"/>
        <v>1056000</v>
      </c>
      <c r="Z38" s="110">
        <f t="shared" si="5"/>
        <v>0</v>
      </c>
      <c r="AA38" s="110">
        <f>SUM(Y38:Z38)</f>
        <v>1056000</v>
      </c>
      <c r="AB38" s="110">
        <v>600000</v>
      </c>
      <c r="AC38" s="109">
        <v>0</v>
      </c>
      <c r="AD38" s="109">
        <f>SUM(AB38:AC38)</f>
        <v>600000</v>
      </c>
      <c r="AE38" s="110">
        <v>0</v>
      </c>
      <c r="AF38" s="110">
        <v>0</v>
      </c>
      <c r="AG38" s="109"/>
      <c r="AH38" s="109">
        <f t="shared" si="3"/>
        <v>0</v>
      </c>
      <c r="AI38" s="110">
        <v>0</v>
      </c>
      <c r="AJ38" s="109">
        <v>0</v>
      </c>
      <c r="AK38" s="109">
        <f>SUM(AI38:AJ38)</f>
        <v>0</v>
      </c>
      <c r="AL38" s="111">
        <f t="shared" si="4"/>
        <v>-456000</v>
      </c>
      <c r="AM38" s="65"/>
      <c r="AN38" s="65"/>
    </row>
    <row r="39" spans="2:40" ht="173.25" x14ac:dyDescent="0.25">
      <c r="B39" s="91" t="s">
        <v>419</v>
      </c>
      <c r="C39" s="96" t="s">
        <v>1102</v>
      </c>
      <c r="D39" s="106"/>
      <c r="E39" s="98" t="s">
        <v>420</v>
      </c>
      <c r="F39" s="107" t="s">
        <v>1138</v>
      </c>
      <c r="G39" s="55" t="s">
        <v>275</v>
      </c>
      <c r="H39" s="104">
        <v>2024</v>
      </c>
      <c r="I39" s="102">
        <v>2026</v>
      </c>
      <c r="J39" s="108">
        <v>0</v>
      </c>
      <c r="K39" s="108">
        <v>0</v>
      </c>
      <c r="L39" s="109">
        <f>SUM(J39:K39)</f>
        <v>0</v>
      </c>
      <c r="M39" s="108">
        <v>0</v>
      </c>
      <c r="N39" s="100">
        <v>0</v>
      </c>
      <c r="O39" s="109">
        <f>SUM(M39:N39)</f>
        <v>0</v>
      </c>
      <c r="P39" s="110">
        <v>456000</v>
      </c>
      <c r="Q39" s="109">
        <v>1150000</v>
      </c>
      <c r="R39" s="109">
        <f>SUM(P39:Q39)</f>
        <v>1606000</v>
      </c>
      <c r="S39" s="110">
        <v>456000</v>
      </c>
      <c r="T39" s="109">
        <v>1150000</v>
      </c>
      <c r="U39" s="109">
        <f>SUM(S39:T39)</f>
        <v>1606000</v>
      </c>
      <c r="V39" s="110">
        <v>456000</v>
      </c>
      <c r="W39" s="109">
        <v>1150000</v>
      </c>
      <c r="X39" s="109">
        <f>SUM(V39:W39)</f>
        <v>1606000</v>
      </c>
      <c r="Y39" s="110">
        <f t="shared" si="0"/>
        <v>1368000</v>
      </c>
      <c r="Z39" s="110">
        <f t="shared" si="5"/>
        <v>3450000</v>
      </c>
      <c r="AA39" s="110">
        <f>SUM(Y39:Z39)</f>
        <v>4818000</v>
      </c>
      <c r="AB39" s="110">
        <v>0</v>
      </c>
      <c r="AC39" s="109">
        <v>1150000</v>
      </c>
      <c r="AD39" s="109">
        <f>SUM(AB39:AC39)</f>
        <v>1150000</v>
      </c>
      <c r="AE39" s="110">
        <v>0</v>
      </c>
      <c r="AF39" s="110">
        <v>0</v>
      </c>
      <c r="AG39" s="109"/>
      <c r="AH39" s="109">
        <f t="shared" si="3"/>
        <v>0</v>
      </c>
      <c r="AI39" s="110">
        <v>0</v>
      </c>
      <c r="AJ39" s="109">
        <v>2300000</v>
      </c>
      <c r="AK39" s="109">
        <f>SUM(AI39:AJ39)</f>
        <v>2300000</v>
      </c>
      <c r="AL39" s="111">
        <f t="shared" si="4"/>
        <v>-1368000</v>
      </c>
      <c r="AM39" s="65"/>
      <c r="AN39" s="65"/>
    </row>
    <row r="40" spans="2:40" ht="78.75" x14ac:dyDescent="0.25">
      <c r="B40" s="314" t="s">
        <v>111</v>
      </c>
      <c r="C40" s="302" t="s">
        <v>279</v>
      </c>
      <c r="D40" s="309"/>
      <c r="E40" s="296" t="s">
        <v>125</v>
      </c>
      <c r="F40" s="310" t="s">
        <v>411</v>
      </c>
      <c r="G40" s="310" t="s">
        <v>416</v>
      </c>
      <c r="H40" s="298">
        <v>2022</v>
      </c>
      <c r="I40" s="299">
        <v>2026</v>
      </c>
      <c r="J40" s="311">
        <f>SUM(J41:J42)</f>
        <v>10996289.4</v>
      </c>
      <c r="K40" s="311">
        <f>SUM(K41:K42)</f>
        <v>0</v>
      </c>
      <c r="L40" s="312">
        <f>J40+K40</f>
        <v>10996289.4</v>
      </c>
      <c r="M40" s="311">
        <f>SUM(M41:M42)</f>
        <v>10996289.4</v>
      </c>
      <c r="N40" s="311">
        <f>SUM(N41:N42)</f>
        <v>0</v>
      </c>
      <c r="O40" s="312">
        <f>M40+N40</f>
        <v>10996289.4</v>
      </c>
      <c r="P40" s="311">
        <f>SUM(P41:P42)</f>
        <v>10996289.4</v>
      </c>
      <c r="Q40" s="311">
        <f>SUM(Q41:Q42)</f>
        <v>0</v>
      </c>
      <c r="R40" s="312">
        <f>P40+Q40</f>
        <v>10996289.4</v>
      </c>
      <c r="S40" s="311">
        <f>SUM(S41:S42)</f>
        <v>10996289.4</v>
      </c>
      <c r="T40" s="311">
        <f>SUM(T41:T42)</f>
        <v>0</v>
      </c>
      <c r="U40" s="312">
        <f>S40+T40</f>
        <v>10996289.4</v>
      </c>
      <c r="V40" s="311">
        <f>SUM(V41:V42)</f>
        <v>10996289.4</v>
      </c>
      <c r="W40" s="311">
        <f>SUM(W41:W42)</f>
        <v>0</v>
      </c>
      <c r="X40" s="312">
        <f>V40+W40</f>
        <v>10996289.4</v>
      </c>
      <c r="Y40" s="312">
        <f>J40+M40+P40+S40+V40</f>
        <v>54981447</v>
      </c>
      <c r="Z40" s="312">
        <f t="shared" si="5"/>
        <v>0</v>
      </c>
      <c r="AA40" s="312">
        <f>Y40+Z40</f>
        <v>54981447</v>
      </c>
      <c r="AB40" s="311">
        <f>SUM(AB41:AB42)</f>
        <v>12600000</v>
      </c>
      <c r="AC40" s="311">
        <f>SUM(AC41:AC42)</f>
        <v>0</v>
      </c>
      <c r="AD40" s="312">
        <f>AB40+AC40</f>
        <v>12600000</v>
      </c>
      <c r="AE40" s="311">
        <f>SUM(AE41:AE42)</f>
        <v>33981447</v>
      </c>
      <c r="AF40" s="311">
        <f>SUM(AF41:AF42)</f>
        <v>0</v>
      </c>
      <c r="AG40" s="312"/>
      <c r="AH40" s="312">
        <f>AE40+AF40</f>
        <v>33981447</v>
      </c>
      <c r="AI40" s="311">
        <f>SUM(AI41:AI42)</f>
        <v>8400000</v>
      </c>
      <c r="AJ40" s="311">
        <f>SUM(AJ41:AJ42)</f>
        <v>0</v>
      </c>
      <c r="AK40" s="312">
        <f>AI40+AJ40</f>
        <v>8400000</v>
      </c>
      <c r="AL40" s="313">
        <f>SUM(AK40+AH40+AD40)-AA40</f>
        <v>0</v>
      </c>
      <c r="AM40" s="65"/>
      <c r="AN40" s="65"/>
    </row>
    <row r="41" spans="2:40" ht="47.25" x14ac:dyDescent="0.25">
      <c r="B41" s="112" t="s">
        <v>409</v>
      </c>
      <c r="C41" s="580" t="s">
        <v>1103</v>
      </c>
      <c r="D41" s="106"/>
      <c r="E41" s="98" t="s">
        <v>125</v>
      </c>
      <c r="F41" s="1" t="s">
        <v>412</v>
      </c>
      <c r="G41" s="107" t="s">
        <v>414</v>
      </c>
      <c r="H41" s="104">
        <v>2022</v>
      </c>
      <c r="I41" s="102">
        <v>2026</v>
      </c>
      <c r="J41" s="108">
        <v>10800000</v>
      </c>
      <c r="K41" s="108">
        <v>0</v>
      </c>
      <c r="L41" s="109">
        <f>SUM(J41:K41)</f>
        <v>10800000</v>
      </c>
      <c r="M41" s="108">
        <v>10800000</v>
      </c>
      <c r="N41" s="100">
        <v>0</v>
      </c>
      <c r="O41" s="109">
        <f>SUM(M41:N41)</f>
        <v>10800000</v>
      </c>
      <c r="P41" s="110">
        <v>10800000</v>
      </c>
      <c r="Q41" s="109">
        <v>0</v>
      </c>
      <c r="R41" s="109">
        <f>SUM(P41:Q41)</f>
        <v>10800000</v>
      </c>
      <c r="S41" s="110">
        <v>10800000</v>
      </c>
      <c r="T41" s="109">
        <v>0</v>
      </c>
      <c r="U41" s="109">
        <f>SUM(S41:T41)</f>
        <v>10800000</v>
      </c>
      <c r="V41" s="110">
        <v>10800000</v>
      </c>
      <c r="W41" s="109">
        <v>0</v>
      </c>
      <c r="X41" s="109">
        <f>SUM(V41:W41)</f>
        <v>10800000</v>
      </c>
      <c r="Y41" s="110">
        <f t="shared" si="0"/>
        <v>54000000</v>
      </c>
      <c r="Z41" s="110">
        <f t="shared" si="5"/>
        <v>0</v>
      </c>
      <c r="AA41" s="110">
        <f>SUM(Y41:Z41)</f>
        <v>54000000</v>
      </c>
      <c r="AB41" s="110">
        <v>12600000</v>
      </c>
      <c r="AC41" s="109">
        <v>0</v>
      </c>
      <c r="AD41" s="109">
        <f>SUM(AB41:AC41)</f>
        <v>12600000</v>
      </c>
      <c r="AE41" s="110">
        <f>6600000*5</f>
        <v>33000000</v>
      </c>
      <c r="AF41" s="110">
        <v>0</v>
      </c>
      <c r="AG41" s="109"/>
      <c r="AH41" s="109">
        <f t="shared" si="3"/>
        <v>33000000</v>
      </c>
      <c r="AI41" s="110">
        <v>8400000</v>
      </c>
      <c r="AJ41" s="109">
        <v>0</v>
      </c>
      <c r="AK41" s="109">
        <f>SUM(AI41:AJ41)</f>
        <v>8400000</v>
      </c>
      <c r="AL41" s="111">
        <f t="shared" si="4"/>
        <v>0</v>
      </c>
      <c r="AM41" s="65"/>
      <c r="AN41" s="65"/>
    </row>
    <row r="42" spans="2:40" ht="47.25" x14ac:dyDescent="0.25">
      <c r="B42" s="112" t="s">
        <v>410</v>
      </c>
      <c r="C42" s="96" t="s">
        <v>1104</v>
      </c>
      <c r="D42" s="106"/>
      <c r="E42" s="98" t="s">
        <v>142</v>
      </c>
      <c r="F42" s="1" t="s">
        <v>413</v>
      </c>
      <c r="G42" s="133" t="s">
        <v>415</v>
      </c>
      <c r="H42" s="104">
        <v>2022</v>
      </c>
      <c r="I42" s="102">
        <v>2026</v>
      </c>
      <c r="J42" s="108">
        <v>196289.4</v>
      </c>
      <c r="K42" s="108">
        <v>0</v>
      </c>
      <c r="L42" s="109">
        <f>SUM(J42:K42)</f>
        <v>196289.4</v>
      </c>
      <c r="M42" s="108">
        <v>196289.4</v>
      </c>
      <c r="N42" s="100">
        <v>0</v>
      </c>
      <c r="O42" s="109">
        <f>SUM(M42:N42)</f>
        <v>196289.4</v>
      </c>
      <c r="P42" s="110">
        <v>196289.4</v>
      </c>
      <c r="Q42" s="109">
        <v>0</v>
      </c>
      <c r="R42" s="109">
        <f>SUM(P42:Q42)</f>
        <v>196289.4</v>
      </c>
      <c r="S42" s="110">
        <v>196289.4</v>
      </c>
      <c r="T42" s="109">
        <v>0</v>
      </c>
      <c r="U42" s="109">
        <f>SUM(S42:T42)</f>
        <v>196289.4</v>
      </c>
      <c r="V42" s="110">
        <v>196289.4</v>
      </c>
      <c r="W42" s="109">
        <v>0</v>
      </c>
      <c r="X42" s="109">
        <f>SUM(V42:W42)</f>
        <v>196289.4</v>
      </c>
      <c r="Y42" s="110">
        <f t="shared" si="0"/>
        <v>981447</v>
      </c>
      <c r="Z42" s="110">
        <f t="shared" si="5"/>
        <v>0</v>
      </c>
      <c r="AA42" s="110">
        <f>SUM(Y42:Z42)</f>
        <v>981447</v>
      </c>
      <c r="AB42" s="110">
        <v>0</v>
      </c>
      <c r="AC42" s="109">
        <v>0</v>
      </c>
      <c r="AD42" s="109">
        <f>SUM(AB42:AC42)</f>
        <v>0</v>
      </c>
      <c r="AE42" s="110">
        <v>981447</v>
      </c>
      <c r="AF42" s="110">
        <v>0</v>
      </c>
      <c r="AG42" s="109"/>
      <c r="AH42" s="109">
        <f t="shared" si="3"/>
        <v>981447</v>
      </c>
      <c r="AI42" s="110">
        <v>0</v>
      </c>
      <c r="AJ42" s="109">
        <v>0</v>
      </c>
      <c r="AK42" s="109">
        <f>SUM(AI42:AJ42)</f>
        <v>0</v>
      </c>
      <c r="AL42" s="111">
        <f t="shared" si="4"/>
        <v>0</v>
      </c>
      <c r="AM42" s="65"/>
      <c r="AN42" s="65"/>
    </row>
    <row r="43" spans="2:40" ht="78.75" x14ac:dyDescent="0.25">
      <c r="B43" s="293" t="s">
        <v>112</v>
      </c>
      <c r="C43" s="302" t="s">
        <v>280</v>
      </c>
      <c r="D43" s="295"/>
      <c r="E43" s="296" t="s">
        <v>134</v>
      </c>
      <c r="F43" s="297" t="s">
        <v>281</v>
      </c>
      <c r="G43" s="297" t="s">
        <v>406</v>
      </c>
      <c r="H43" s="298">
        <v>2023</v>
      </c>
      <c r="I43" s="299">
        <v>2026</v>
      </c>
      <c r="J43" s="300">
        <f>SUM(J44:J47)</f>
        <v>0</v>
      </c>
      <c r="K43" s="300">
        <f>SUM(K44:K47)</f>
        <v>0</v>
      </c>
      <c r="L43" s="301">
        <f>J43+K43</f>
        <v>0</v>
      </c>
      <c r="M43" s="300">
        <f>SUM(M44:M47)</f>
        <v>18775266.149999999</v>
      </c>
      <c r="N43" s="300">
        <f>SUM(N44:N47)</f>
        <v>0</v>
      </c>
      <c r="O43" s="301">
        <f>M43+N43</f>
        <v>18775266.149999999</v>
      </c>
      <c r="P43" s="300">
        <f>SUM(P44:P47)</f>
        <v>18235266.149999999</v>
      </c>
      <c r="Q43" s="300">
        <f>SUM(Q44:Q47)</f>
        <v>0</v>
      </c>
      <c r="R43" s="301">
        <f>P43+Q43</f>
        <v>18235266.149999999</v>
      </c>
      <c r="S43" s="300">
        <f>SUM(S44:S47)</f>
        <v>18235266.149999999</v>
      </c>
      <c r="T43" s="300">
        <f>SUM(T44:T47)</f>
        <v>0</v>
      </c>
      <c r="U43" s="301">
        <f>S43+T43</f>
        <v>18235266.149999999</v>
      </c>
      <c r="V43" s="300">
        <f>SUM(V44:V47)</f>
        <v>19387266.149999999</v>
      </c>
      <c r="W43" s="300">
        <f>SUM(W44:W47)</f>
        <v>0</v>
      </c>
      <c r="X43" s="301">
        <f>V43+W43</f>
        <v>19387266.149999999</v>
      </c>
      <c r="Y43" s="301">
        <f>J43+M43+P43+S43+V43</f>
        <v>74633064.599999994</v>
      </c>
      <c r="Z43" s="301">
        <f t="shared" si="5"/>
        <v>0</v>
      </c>
      <c r="AA43" s="301">
        <f>Y43+Z43</f>
        <v>74633064.599999994</v>
      </c>
      <c r="AB43" s="300">
        <f>SUM(AB44:AB47)</f>
        <v>29594726.700000003</v>
      </c>
      <c r="AC43" s="300">
        <f>SUM(AC44:AC47)</f>
        <v>0</v>
      </c>
      <c r="AD43" s="301">
        <f>AB43+AC43</f>
        <v>29594726.700000003</v>
      </c>
      <c r="AE43" s="300">
        <f>SUM(AE44:AE47)</f>
        <v>0</v>
      </c>
      <c r="AF43" s="300">
        <f>SUM(AF44:AF47)</f>
        <v>0</v>
      </c>
      <c r="AG43" s="301"/>
      <c r="AH43" s="301">
        <f>AE43+AF43</f>
        <v>0</v>
      </c>
      <c r="AI43" s="300">
        <f>SUM(AI44:AI47)</f>
        <v>22656679.5</v>
      </c>
      <c r="AJ43" s="300">
        <f>SUM(AJ44:AJ47)</f>
        <v>0</v>
      </c>
      <c r="AK43" s="301">
        <f>AI43+AJ43</f>
        <v>22656679.5</v>
      </c>
      <c r="AL43" s="305">
        <f>SUM(AK43+AH43+AD43)-AA43</f>
        <v>-22381658.399999991</v>
      </c>
      <c r="AM43" s="65"/>
      <c r="AN43" s="65"/>
    </row>
    <row r="44" spans="2:40" ht="47.25" x14ac:dyDescent="0.25">
      <c r="B44" s="91" t="s">
        <v>402</v>
      </c>
      <c r="C44" s="580" t="s">
        <v>1105</v>
      </c>
      <c r="D44" s="97"/>
      <c r="E44" s="98" t="s">
        <v>134</v>
      </c>
      <c r="F44" s="1" t="s">
        <v>407</v>
      </c>
      <c r="G44" s="133" t="s">
        <v>406</v>
      </c>
      <c r="H44" s="104">
        <v>2023</v>
      </c>
      <c r="I44" s="102">
        <v>2026</v>
      </c>
      <c r="J44" s="9">
        <v>0</v>
      </c>
      <c r="K44" s="9">
        <v>0</v>
      </c>
      <c r="L44" s="94">
        <f>SUM(J44:K44)</f>
        <v>0</v>
      </c>
      <c r="M44" s="9">
        <v>637940.55000000005</v>
      </c>
      <c r="N44" s="218">
        <v>0</v>
      </c>
      <c r="O44" s="94">
        <f>SUM(M44:N44)</f>
        <v>637940.55000000005</v>
      </c>
      <c r="P44" s="10">
        <v>637940.55000000005</v>
      </c>
      <c r="Q44" s="94">
        <v>0</v>
      </c>
      <c r="R44" s="94">
        <f>SUM(P44:Q44)</f>
        <v>637940.55000000005</v>
      </c>
      <c r="S44" s="10">
        <v>637940.55000000005</v>
      </c>
      <c r="T44" s="94">
        <v>0</v>
      </c>
      <c r="U44" s="94">
        <f>SUM(S44:T44)</f>
        <v>637940.55000000005</v>
      </c>
      <c r="V44" s="10">
        <v>637940.55000000005</v>
      </c>
      <c r="W44" s="94">
        <v>0</v>
      </c>
      <c r="X44" s="94">
        <f>SUM(V44:W44)</f>
        <v>637940.55000000005</v>
      </c>
      <c r="Y44" s="10">
        <f t="shared" si="0"/>
        <v>2551762.2000000002</v>
      </c>
      <c r="Z44" s="10">
        <f t="shared" si="5"/>
        <v>0</v>
      </c>
      <c r="AA44" s="10">
        <f>SUM(Y44:Z44)</f>
        <v>2551762.2000000002</v>
      </c>
      <c r="AB44" s="10">
        <v>1275881.1000000001</v>
      </c>
      <c r="AC44" s="94">
        <v>0</v>
      </c>
      <c r="AD44" s="94">
        <f>SUM(AB44:AC44)</f>
        <v>1275881.1000000001</v>
      </c>
      <c r="AE44" s="10">
        <v>0</v>
      </c>
      <c r="AF44" s="10">
        <v>0</v>
      </c>
      <c r="AG44" s="94"/>
      <c r="AH44" s="94">
        <f t="shared" si="3"/>
        <v>0</v>
      </c>
      <c r="AI44" s="10">
        <v>1275881.1000000001</v>
      </c>
      <c r="AJ44" s="94">
        <v>0</v>
      </c>
      <c r="AK44" s="94">
        <f>SUM(AI44:AJ44)</f>
        <v>1275881.1000000001</v>
      </c>
      <c r="AL44" s="101">
        <f t="shared" si="4"/>
        <v>0</v>
      </c>
      <c r="AM44" s="65"/>
      <c r="AN44" s="65"/>
    </row>
    <row r="45" spans="2:40" ht="63" x14ac:dyDescent="0.25">
      <c r="B45" s="91" t="s">
        <v>403</v>
      </c>
      <c r="C45" s="96" t="s">
        <v>1106</v>
      </c>
      <c r="D45" s="97"/>
      <c r="E45" s="98" t="s">
        <v>134</v>
      </c>
      <c r="F45" s="1" t="s">
        <v>408</v>
      </c>
      <c r="G45" s="133" t="s">
        <v>406</v>
      </c>
      <c r="H45" s="104">
        <v>2023</v>
      </c>
      <c r="I45" s="102">
        <v>2026</v>
      </c>
      <c r="J45" s="9">
        <v>0</v>
      </c>
      <c r="K45" s="9">
        <v>0</v>
      </c>
      <c r="L45" s="94">
        <f>SUM(J45:K45)</f>
        <v>0</v>
      </c>
      <c r="M45" s="9">
        <v>13788116.4</v>
      </c>
      <c r="N45" s="218">
        <v>0</v>
      </c>
      <c r="O45" s="94">
        <f>SUM(M45:N45)</f>
        <v>13788116.4</v>
      </c>
      <c r="P45" s="10">
        <v>13788116.4</v>
      </c>
      <c r="Q45" s="94">
        <v>0</v>
      </c>
      <c r="R45" s="94">
        <f>SUM(P45:Q45)</f>
        <v>13788116.4</v>
      </c>
      <c r="S45" s="10">
        <v>13788116.4</v>
      </c>
      <c r="T45" s="94">
        <v>0</v>
      </c>
      <c r="U45" s="94">
        <f>SUM(S45:T45)</f>
        <v>13788116.4</v>
      </c>
      <c r="V45" s="10">
        <v>13788116.4</v>
      </c>
      <c r="W45" s="94">
        <v>0</v>
      </c>
      <c r="X45" s="94">
        <f>SUM(V45:W45)</f>
        <v>13788116.4</v>
      </c>
      <c r="Y45" s="10">
        <f t="shared" si="0"/>
        <v>55152465.600000001</v>
      </c>
      <c r="Z45" s="10">
        <f t="shared" si="5"/>
        <v>0</v>
      </c>
      <c r="AA45" s="10">
        <f>SUM(Y45:Z45)</f>
        <v>55152465.600000001</v>
      </c>
      <c r="AB45" s="10">
        <v>23055900</v>
      </c>
      <c r="AC45" s="94">
        <v>0</v>
      </c>
      <c r="AD45" s="94">
        <f>SUM(AB45:AC45)</f>
        <v>23055900</v>
      </c>
      <c r="AE45" s="10">
        <v>0</v>
      </c>
      <c r="AF45" s="10">
        <v>0</v>
      </c>
      <c r="AG45" s="94"/>
      <c r="AH45" s="94">
        <f t="shared" si="3"/>
        <v>0</v>
      </c>
      <c r="AI45" s="10">
        <v>13788116.4</v>
      </c>
      <c r="AJ45" s="94">
        <v>0</v>
      </c>
      <c r="AK45" s="94">
        <f>SUM(AI45:AJ45)</f>
        <v>13788116.4</v>
      </c>
      <c r="AL45" s="101">
        <f t="shared" si="4"/>
        <v>-18308449.200000003</v>
      </c>
      <c r="AM45" s="65"/>
      <c r="AN45" s="65"/>
    </row>
    <row r="46" spans="2:40" ht="47.25" x14ac:dyDescent="0.25">
      <c r="B46" s="91" t="s">
        <v>404</v>
      </c>
      <c r="C46" s="580" t="s">
        <v>1107</v>
      </c>
      <c r="D46" s="97"/>
      <c r="E46" s="98" t="s">
        <v>134</v>
      </c>
      <c r="F46" s="1" t="s">
        <v>408</v>
      </c>
      <c r="G46" s="133" t="s">
        <v>406</v>
      </c>
      <c r="H46" s="104">
        <v>2023</v>
      </c>
      <c r="I46" s="102">
        <v>2026</v>
      </c>
      <c r="J46" s="9">
        <v>0</v>
      </c>
      <c r="K46" s="9">
        <v>0</v>
      </c>
      <c r="L46" s="94">
        <f>SUM(J46:K46)</f>
        <v>0</v>
      </c>
      <c r="M46" s="9">
        <v>2631472.7999999998</v>
      </c>
      <c r="N46" s="218">
        <v>0</v>
      </c>
      <c r="O46" s="94">
        <f>SUM(M46:N46)</f>
        <v>2631472.7999999998</v>
      </c>
      <c r="P46" s="10">
        <v>2631472.7999999998</v>
      </c>
      <c r="Q46" s="94">
        <v>0</v>
      </c>
      <c r="R46" s="94">
        <f>SUM(P46:Q46)</f>
        <v>2631472.7999999998</v>
      </c>
      <c r="S46" s="10">
        <v>2631472.7999999998</v>
      </c>
      <c r="T46" s="94">
        <v>0</v>
      </c>
      <c r="U46" s="94">
        <f>SUM(S46:T46)</f>
        <v>2631472.7999999998</v>
      </c>
      <c r="V46" s="10">
        <v>2631472.7999999998</v>
      </c>
      <c r="W46" s="94">
        <v>0</v>
      </c>
      <c r="X46" s="94">
        <f>SUM(V46:W46)</f>
        <v>2631472.7999999998</v>
      </c>
      <c r="Y46" s="10">
        <f t="shared" si="0"/>
        <v>10525891.199999999</v>
      </c>
      <c r="Z46" s="10">
        <f t="shared" si="5"/>
        <v>0</v>
      </c>
      <c r="AA46" s="10">
        <f>SUM(Y46:Z46)</f>
        <v>10525891.199999999</v>
      </c>
      <c r="AB46" s="10">
        <v>5262945.5999999996</v>
      </c>
      <c r="AC46" s="94">
        <v>0</v>
      </c>
      <c r="AD46" s="94">
        <f>SUM(AB46:AC46)</f>
        <v>5262945.5999999996</v>
      </c>
      <c r="AE46" s="10">
        <v>0</v>
      </c>
      <c r="AF46" s="10">
        <v>0</v>
      </c>
      <c r="AG46" s="94"/>
      <c r="AH46" s="94">
        <f t="shared" si="3"/>
        <v>0</v>
      </c>
      <c r="AI46" s="10">
        <v>5262945.5999999996</v>
      </c>
      <c r="AJ46" s="94">
        <v>0</v>
      </c>
      <c r="AK46" s="94">
        <f>SUM(AI46:AJ46)</f>
        <v>5262945.5999999996</v>
      </c>
      <c r="AL46" s="101">
        <f t="shared" si="4"/>
        <v>0</v>
      </c>
      <c r="AM46" s="65"/>
      <c r="AN46" s="65"/>
    </row>
    <row r="47" spans="2:40" ht="53.25" customHeight="1" x14ac:dyDescent="0.25">
      <c r="B47" s="91" t="s">
        <v>405</v>
      </c>
      <c r="C47" s="96" t="s">
        <v>401</v>
      </c>
      <c r="D47" s="97"/>
      <c r="E47" s="98" t="s">
        <v>134</v>
      </c>
      <c r="F47" s="1" t="s">
        <v>382</v>
      </c>
      <c r="G47" s="133" t="s">
        <v>406</v>
      </c>
      <c r="H47" s="104">
        <v>2023</v>
      </c>
      <c r="I47" s="102">
        <v>2026</v>
      </c>
      <c r="J47" s="9">
        <v>0</v>
      </c>
      <c r="K47" s="9">
        <v>0</v>
      </c>
      <c r="L47" s="94">
        <f>SUM(J47:K47)</f>
        <v>0</v>
      </c>
      <c r="M47" s="9">
        <v>1717736.4</v>
      </c>
      <c r="N47" s="218">
        <v>0</v>
      </c>
      <c r="O47" s="94">
        <f>SUM(M47:N47)</f>
        <v>1717736.4</v>
      </c>
      <c r="P47" s="10">
        <v>1177736.3999999999</v>
      </c>
      <c r="Q47" s="94">
        <v>0</v>
      </c>
      <c r="R47" s="94">
        <f>SUM(P47:Q47)</f>
        <v>1177736.3999999999</v>
      </c>
      <c r="S47" s="10">
        <v>1177736.3999999999</v>
      </c>
      <c r="T47" s="94">
        <v>0</v>
      </c>
      <c r="U47" s="94">
        <f>SUM(S47:T47)</f>
        <v>1177736.3999999999</v>
      </c>
      <c r="V47" s="10">
        <v>2329736.4</v>
      </c>
      <c r="W47" s="94">
        <v>0</v>
      </c>
      <c r="X47" s="94">
        <f>SUM(V47:W47)</f>
        <v>2329736.4</v>
      </c>
      <c r="Y47" s="10">
        <f t="shared" si="0"/>
        <v>6402945.5999999996</v>
      </c>
      <c r="Z47" s="10">
        <f t="shared" si="5"/>
        <v>0</v>
      </c>
      <c r="AA47" s="10">
        <f>SUM(Y47:Z47)</f>
        <v>6402945.5999999996</v>
      </c>
      <c r="AB47" s="10">
        <v>0</v>
      </c>
      <c r="AC47" s="94">
        <v>0</v>
      </c>
      <c r="AD47" s="94">
        <f>SUM(AB47:AC47)</f>
        <v>0</v>
      </c>
      <c r="AE47" s="10">
        <v>0</v>
      </c>
      <c r="AF47" s="10">
        <v>0</v>
      </c>
      <c r="AG47" s="94"/>
      <c r="AH47" s="94">
        <f t="shared" si="3"/>
        <v>0</v>
      </c>
      <c r="AI47" s="10">
        <v>2329736.4</v>
      </c>
      <c r="AJ47" s="94">
        <v>0</v>
      </c>
      <c r="AK47" s="94">
        <f>SUM(AI47:AJ47)</f>
        <v>2329736.4</v>
      </c>
      <c r="AL47" s="101">
        <f t="shared" si="4"/>
        <v>-4073209.1999999997</v>
      </c>
      <c r="AM47" s="65"/>
      <c r="AN47" s="65"/>
    </row>
    <row r="48" spans="2:40" ht="92.25" customHeight="1" x14ac:dyDescent="0.25">
      <c r="B48" s="315" t="s">
        <v>135</v>
      </c>
      <c r="C48" s="302" t="s">
        <v>282</v>
      </c>
      <c r="D48" s="309"/>
      <c r="E48" s="296" t="s">
        <v>216</v>
      </c>
      <c r="F48" s="297" t="s">
        <v>253</v>
      </c>
      <c r="G48" s="303" t="s">
        <v>208</v>
      </c>
      <c r="H48" s="298">
        <v>2023</v>
      </c>
      <c r="I48" s="299">
        <v>2026</v>
      </c>
      <c r="J48" s="311">
        <f>SUM(J49:J51)</f>
        <v>0</v>
      </c>
      <c r="K48" s="311">
        <f>SUM(K49:K51)</f>
        <v>0</v>
      </c>
      <c r="L48" s="312">
        <f>J48+K48</f>
        <v>0</v>
      </c>
      <c r="M48" s="311">
        <f>SUM(M49:M51)</f>
        <v>6283302.3000000007</v>
      </c>
      <c r="N48" s="311">
        <f>SUM(N49:N51)</f>
        <v>0</v>
      </c>
      <c r="O48" s="312">
        <f>M48+N48</f>
        <v>6283302.3000000007</v>
      </c>
      <c r="P48" s="311">
        <f>SUM(P49:P51)</f>
        <v>6283302.3000000007</v>
      </c>
      <c r="Q48" s="311">
        <f>SUM(Q49:Q51)</f>
        <v>0</v>
      </c>
      <c r="R48" s="312">
        <f>P48+Q48</f>
        <v>6283302.3000000007</v>
      </c>
      <c r="S48" s="311">
        <f>SUM(S49:S51)</f>
        <v>6283302.3000000007</v>
      </c>
      <c r="T48" s="311">
        <f>SUM(T49:T51)</f>
        <v>0</v>
      </c>
      <c r="U48" s="312">
        <f>S48+T48</f>
        <v>6283302.3000000007</v>
      </c>
      <c r="V48" s="311">
        <f>SUM(V49:V51)</f>
        <v>6283302.3000000007</v>
      </c>
      <c r="W48" s="311">
        <f>SUM(W49:W51)</f>
        <v>0</v>
      </c>
      <c r="X48" s="312">
        <f>V48+W48</f>
        <v>6283302.3000000007</v>
      </c>
      <c r="Y48" s="312">
        <f>J48+M48+P48+S48+V48</f>
        <v>25133209.200000003</v>
      </c>
      <c r="Z48" s="312">
        <f t="shared" si="5"/>
        <v>0</v>
      </c>
      <c r="AA48" s="312">
        <f>Y48+Z48</f>
        <v>25133209.200000003</v>
      </c>
      <c r="AB48" s="311">
        <f>SUM(AB49:AB51)</f>
        <v>1766604.4</v>
      </c>
      <c r="AC48" s="311">
        <f>SUM(AC49:AC51)</f>
        <v>0</v>
      </c>
      <c r="AD48" s="312">
        <f>AB48+AC48</f>
        <v>1766604.4</v>
      </c>
      <c r="AE48" s="311">
        <f>SUM(AE49:AE51)</f>
        <v>0</v>
      </c>
      <c r="AF48" s="311">
        <f>SUM(AF49:AF51)</f>
        <v>0</v>
      </c>
      <c r="AG48" s="312"/>
      <c r="AH48" s="312">
        <f>AE48+AF48</f>
        <v>0</v>
      </c>
      <c r="AI48" s="311">
        <f>SUM(AI49:AI51)</f>
        <v>1766604.4</v>
      </c>
      <c r="AJ48" s="311">
        <f>SUM(AJ49:AJ51)</f>
        <v>0</v>
      </c>
      <c r="AK48" s="312">
        <f>AI48+AJ48</f>
        <v>1766604.4</v>
      </c>
      <c r="AL48" s="313">
        <f>SUM(AK48+AH48+AD48)-AA48</f>
        <v>-21600000.400000002</v>
      </c>
      <c r="AM48" s="65"/>
      <c r="AN48" s="65"/>
    </row>
    <row r="49" spans="2:40" ht="103.5" customHeight="1" x14ac:dyDescent="0.25">
      <c r="B49" s="225" t="s">
        <v>398</v>
      </c>
      <c r="C49" s="96" t="s">
        <v>1108</v>
      </c>
      <c r="D49" s="106"/>
      <c r="E49" s="98" t="s">
        <v>396</v>
      </c>
      <c r="F49" s="1" t="s">
        <v>395</v>
      </c>
      <c r="G49" s="55" t="s">
        <v>394</v>
      </c>
      <c r="H49" s="102">
        <v>2023</v>
      </c>
      <c r="I49" s="102">
        <v>2026</v>
      </c>
      <c r="J49" s="108">
        <v>0</v>
      </c>
      <c r="K49" s="108">
        <v>0</v>
      </c>
      <c r="L49" s="109">
        <f>SUM(J49:K49)</f>
        <v>0</v>
      </c>
      <c r="M49" s="108">
        <v>2094434.1</v>
      </c>
      <c r="N49" s="100">
        <v>0</v>
      </c>
      <c r="O49" s="109">
        <f>SUM(M49:N49)</f>
        <v>2094434.1</v>
      </c>
      <c r="P49" s="110">
        <v>2094434.1</v>
      </c>
      <c r="Q49" s="109">
        <v>0</v>
      </c>
      <c r="R49" s="109">
        <f>SUM(P49:Q49)</f>
        <v>2094434.1</v>
      </c>
      <c r="S49" s="110">
        <v>2094434.1</v>
      </c>
      <c r="T49" s="109">
        <v>0</v>
      </c>
      <c r="U49" s="109">
        <f>SUM(S49:T49)</f>
        <v>2094434.1</v>
      </c>
      <c r="V49" s="110">
        <v>2094434.1</v>
      </c>
      <c r="W49" s="109">
        <v>0</v>
      </c>
      <c r="X49" s="109">
        <f>SUM(V49:W49)</f>
        <v>2094434.1</v>
      </c>
      <c r="Y49" s="110">
        <f t="shared" si="0"/>
        <v>8377736.4000000004</v>
      </c>
      <c r="Z49" s="110">
        <f t="shared" si="5"/>
        <v>0</v>
      </c>
      <c r="AA49" s="110">
        <f>SUM(Y49:Z49)</f>
        <v>8377736.4000000004</v>
      </c>
      <c r="AB49" s="110">
        <v>588868.19999999995</v>
      </c>
      <c r="AC49" s="109">
        <v>0</v>
      </c>
      <c r="AD49" s="109">
        <f>SUM(AB49:AC49)</f>
        <v>588868.19999999995</v>
      </c>
      <c r="AE49" s="110">
        <v>0</v>
      </c>
      <c r="AF49" s="110">
        <v>0</v>
      </c>
      <c r="AG49" s="109"/>
      <c r="AH49" s="109">
        <f t="shared" si="3"/>
        <v>0</v>
      </c>
      <c r="AI49" s="110">
        <v>588868.19999999995</v>
      </c>
      <c r="AJ49" s="109">
        <v>0</v>
      </c>
      <c r="AK49" s="109">
        <f>SUM(AI49:AJ49)</f>
        <v>588868.19999999995</v>
      </c>
      <c r="AL49" s="227">
        <f t="shared" si="4"/>
        <v>-7200000</v>
      </c>
      <c r="AM49" s="65"/>
      <c r="AN49" s="65"/>
    </row>
    <row r="50" spans="2:40" ht="127.5" customHeight="1" x14ac:dyDescent="0.25">
      <c r="B50" s="225" t="s">
        <v>399</v>
      </c>
      <c r="C50" s="96" t="s">
        <v>1109</v>
      </c>
      <c r="D50" s="106"/>
      <c r="E50" s="98" t="s">
        <v>397</v>
      </c>
      <c r="F50" s="226" t="s">
        <v>393</v>
      </c>
      <c r="G50" s="55" t="s">
        <v>394</v>
      </c>
      <c r="H50" s="102">
        <v>2023</v>
      </c>
      <c r="I50" s="102">
        <v>2026</v>
      </c>
      <c r="J50" s="108">
        <v>0</v>
      </c>
      <c r="K50" s="108">
        <v>0</v>
      </c>
      <c r="L50" s="109">
        <f>SUM(J50:K50)</f>
        <v>0</v>
      </c>
      <c r="M50" s="108">
        <v>2094434.1</v>
      </c>
      <c r="N50" s="100">
        <v>0</v>
      </c>
      <c r="O50" s="109">
        <f>SUM(M50:N50)</f>
        <v>2094434.1</v>
      </c>
      <c r="P50" s="110">
        <v>2094434.1</v>
      </c>
      <c r="Q50" s="109">
        <v>0</v>
      </c>
      <c r="R50" s="109">
        <f>SUM(P50:Q50)</f>
        <v>2094434.1</v>
      </c>
      <c r="S50" s="110">
        <v>2094434.1</v>
      </c>
      <c r="T50" s="109">
        <v>0</v>
      </c>
      <c r="U50" s="109">
        <f>SUM(S50:T50)</f>
        <v>2094434.1</v>
      </c>
      <c r="V50" s="110">
        <v>2094434.1</v>
      </c>
      <c r="W50" s="109">
        <v>0</v>
      </c>
      <c r="X50" s="109">
        <f>SUM(V50:W50)</f>
        <v>2094434.1</v>
      </c>
      <c r="Y50" s="110">
        <f t="shared" si="0"/>
        <v>8377736.4000000004</v>
      </c>
      <c r="Z50" s="110">
        <f t="shared" si="5"/>
        <v>0</v>
      </c>
      <c r="AA50" s="110">
        <f>SUM(Y50:Z50)</f>
        <v>8377736.4000000004</v>
      </c>
      <c r="AB50" s="110">
        <v>588868</v>
      </c>
      <c r="AC50" s="109">
        <v>0</v>
      </c>
      <c r="AD50" s="109">
        <f>SUM(AB50:AC50)</f>
        <v>588868</v>
      </c>
      <c r="AE50" s="110">
        <v>0</v>
      </c>
      <c r="AF50" s="110">
        <v>0</v>
      </c>
      <c r="AG50" s="109"/>
      <c r="AH50" s="109">
        <f t="shared" si="3"/>
        <v>0</v>
      </c>
      <c r="AI50" s="110">
        <v>588868</v>
      </c>
      <c r="AJ50" s="109">
        <v>0</v>
      </c>
      <c r="AK50" s="109">
        <f>SUM(AI50:AJ50)</f>
        <v>588868</v>
      </c>
      <c r="AL50" s="227">
        <f t="shared" si="4"/>
        <v>-7200000.4000000004</v>
      </c>
      <c r="AM50" s="65"/>
      <c r="AN50" s="65"/>
    </row>
    <row r="51" spans="2:40" ht="47.25" x14ac:dyDescent="0.25">
      <c r="B51" s="225" t="s">
        <v>400</v>
      </c>
      <c r="C51" s="96" t="s">
        <v>1110</v>
      </c>
      <c r="D51" s="106"/>
      <c r="E51" s="98" t="s">
        <v>397</v>
      </c>
      <c r="F51" s="1" t="s">
        <v>393</v>
      </c>
      <c r="G51" s="55" t="s">
        <v>394</v>
      </c>
      <c r="H51" s="102">
        <v>2023</v>
      </c>
      <c r="I51" s="102">
        <v>2026</v>
      </c>
      <c r="J51" s="108">
        <v>0</v>
      </c>
      <c r="K51" s="108">
        <v>0</v>
      </c>
      <c r="L51" s="109">
        <f>SUM(J51:K51)</f>
        <v>0</v>
      </c>
      <c r="M51" s="108">
        <v>2094434.1</v>
      </c>
      <c r="N51" s="100">
        <v>0</v>
      </c>
      <c r="O51" s="109">
        <f>SUM(M51:N51)</f>
        <v>2094434.1</v>
      </c>
      <c r="P51" s="110">
        <v>2094434.1</v>
      </c>
      <c r="Q51" s="109">
        <v>0</v>
      </c>
      <c r="R51" s="109">
        <f>SUM(P51:Q51)</f>
        <v>2094434.1</v>
      </c>
      <c r="S51" s="110">
        <v>2094434.1</v>
      </c>
      <c r="T51" s="109">
        <v>0</v>
      </c>
      <c r="U51" s="109">
        <f>SUM(S51:T51)</f>
        <v>2094434.1</v>
      </c>
      <c r="V51" s="110">
        <v>2094434.1</v>
      </c>
      <c r="W51" s="109">
        <v>0</v>
      </c>
      <c r="X51" s="109">
        <f>SUM(V51:W51)</f>
        <v>2094434.1</v>
      </c>
      <c r="Y51" s="110">
        <f t="shared" si="0"/>
        <v>8377736.4000000004</v>
      </c>
      <c r="Z51" s="110">
        <f t="shared" si="5"/>
        <v>0</v>
      </c>
      <c r="AA51" s="110">
        <f>SUM(Y51:Z51)</f>
        <v>8377736.4000000004</v>
      </c>
      <c r="AB51" s="110">
        <v>588868.19999999995</v>
      </c>
      <c r="AC51" s="109">
        <v>0</v>
      </c>
      <c r="AD51" s="109">
        <f>SUM(AB51:AC51)</f>
        <v>588868.19999999995</v>
      </c>
      <c r="AE51" s="110">
        <v>0</v>
      </c>
      <c r="AF51" s="110">
        <v>0</v>
      </c>
      <c r="AG51" s="109"/>
      <c r="AH51" s="109">
        <f t="shared" si="3"/>
        <v>0</v>
      </c>
      <c r="AI51" s="110">
        <v>588868.19999999995</v>
      </c>
      <c r="AJ51" s="109">
        <v>0</v>
      </c>
      <c r="AK51" s="109">
        <f>SUM(AI51:AJ51)</f>
        <v>588868.19999999995</v>
      </c>
      <c r="AL51" s="227">
        <f t="shared" si="4"/>
        <v>-7200000</v>
      </c>
      <c r="AM51" s="65"/>
      <c r="AN51" s="65"/>
    </row>
    <row r="52" spans="2:40" s="4" customFormat="1" ht="16.5" thickBot="1" x14ac:dyDescent="0.25">
      <c r="B52" s="222"/>
      <c r="C52" s="223" t="s">
        <v>88</v>
      </c>
      <c r="D52" s="155"/>
      <c r="E52" s="155"/>
      <c r="F52" s="121"/>
      <c r="G52" s="121"/>
      <c r="H52" s="121"/>
      <c r="I52" s="121"/>
      <c r="J52" s="224">
        <f t="shared" ref="J52:AL52" si="6">J48+J43+J40+J36+J31+J28+J22+J20+J16+J10</f>
        <v>11454434.1</v>
      </c>
      <c r="K52" s="224">
        <f t="shared" si="6"/>
        <v>0</v>
      </c>
      <c r="L52" s="224">
        <f t="shared" si="6"/>
        <v>11454434.1</v>
      </c>
      <c r="M52" s="224">
        <f t="shared" si="6"/>
        <v>64104811.25</v>
      </c>
      <c r="N52" s="224">
        <f t="shared" si="6"/>
        <v>0</v>
      </c>
      <c r="O52" s="224">
        <f t="shared" si="6"/>
        <v>64104811.25</v>
      </c>
      <c r="P52" s="224">
        <f t="shared" si="6"/>
        <v>79644674.450000003</v>
      </c>
      <c r="Q52" s="224">
        <f t="shared" si="6"/>
        <v>1150000</v>
      </c>
      <c r="R52" s="224">
        <f t="shared" si="6"/>
        <v>80794674.450000003</v>
      </c>
      <c r="S52" s="224">
        <f t="shared" si="6"/>
        <v>67742848.549999997</v>
      </c>
      <c r="T52" s="224">
        <f t="shared" si="6"/>
        <v>1150000</v>
      </c>
      <c r="U52" s="224">
        <f t="shared" si="6"/>
        <v>68892848.549999997</v>
      </c>
      <c r="V52" s="224">
        <f t="shared" si="6"/>
        <v>68894848.549999997</v>
      </c>
      <c r="W52" s="224">
        <f t="shared" si="6"/>
        <v>1150000</v>
      </c>
      <c r="X52" s="224">
        <f t="shared" si="6"/>
        <v>70044848.549999997</v>
      </c>
      <c r="Y52" s="224">
        <f t="shared" si="6"/>
        <v>291841616.89999998</v>
      </c>
      <c r="Z52" s="224">
        <f t="shared" si="6"/>
        <v>3450000</v>
      </c>
      <c r="AA52" s="224">
        <f t="shared" si="6"/>
        <v>295291616.89999998</v>
      </c>
      <c r="AB52" s="224">
        <f t="shared" si="6"/>
        <v>76130845.600000009</v>
      </c>
      <c r="AC52" s="224">
        <f t="shared" si="6"/>
        <v>1150000</v>
      </c>
      <c r="AD52" s="224">
        <f t="shared" si="6"/>
        <v>77280845.599999994</v>
      </c>
      <c r="AE52" s="224">
        <f t="shared" si="6"/>
        <v>33981447</v>
      </c>
      <c r="AF52" s="224">
        <f t="shared" si="6"/>
        <v>0</v>
      </c>
      <c r="AG52" s="224">
        <f t="shared" si="6"/>
        <v>0</v>
      </c>
      <c r="AH52" s="224">
        <f t="shared" si="6"/>
        <v>33981447</v>
      </c>
      <c r="AI52" s="224">
        <f t="shared" si="6"/>
        <v>74976865.300000012</v>
      </c>
      <c r="AJ52" s="224">
        <f t="shared" si="6"/>
        <v>2300000</v>
      </c>
      <c r="AK52" s="224">
        <f t="shared" si="6"/>
        <v>77276865.300000012</v>
      </c>
      <c r="AL52" s="263">
        <f t="shared" si="6"/>
        <v>-106752459</v>
      </c>
      <c r="AM52" s="66"/>
      <c r="AN52" s="66"/>
    </row>
    <row r="53" spans="2:40" ht="15.75" x14ac:dyDescent="0.2">
      <c r="B53" s="85">
        <v>1.2</v>
      </c>
      <c r="C53" s="480" t="s">
        <v>283</v>
      </c>
      <c r="D53" s="481"/>
      <c r="E53" s="452"/>
      <c r="F53" s="86"/>
      <c r="G53" s="86"/>
      <c r="H53" s="86"/>
      <c r="I53" s="86"/>
      <c r="J53" s="87"/>
      <c r="K53" s="87"/>
      <c r="L53" s="88"/>
      <c r="M53" s="87"/>
      <c r="N53" s="87"/>
      <c r="O53" s="88"/>
      <c r="P53" s="89"/>
      <c r="Q53" s="88"/>
      <c r="R53" s="88"/>
      <c r="S53" s="89"/>
      <c r="T53" s="88"/>
      <c r="U53" s="88"/>
      <c r="V53" s="89"/>
      <c r="W53" s="88"/>
      <c r="X53" s="88"/>
      <c r="Y53" s="89"/>
      <c r="Z53" s="89"/>
      <c r="AA53" s="89"/>
      <c r="AB53" s="89"/>
      <c r="AC53" s="88"/>
      <c r="AD53" s="88"/>
      <c r="AE53" s="89"/>
      <c r="AF53" s="88"/>
      <c r="AG53" s="88"/>
      <c r="AH53" s="88"/>
      <c r="AI53" s="89"/>
      <c r="AJ53" s="88"/>
      <c r="AK53" s="88"/>
      <c r="AL53" s="90"/>
      <c r="AM53" s="65"/>
      <c r="AN53" s="65"/>
    </row>
    <row r="54" spans="2:40" ht="15.75" x14ac:dyDescent="0.2">
      <c r="B54" s="91"/>
      <c r="C54" s="92" t="s">
        <v>77</v>
      </c>
      <c r="D54" s="93"/>
      <c r="E54" s="93"/>
      <c r="F54" s="1"/>
      <c r="G54" s="1"/>
      <c r="H54" s="44"/>
      <c r="I54" s="44"/>
      <c r="J54" s="9"/>
      <c r="K54" s="9"/>
      <c r="L54" s="94"/>
      <c r="M54" s="9"/>
      <c r="N54" s="9"/>
      <c r="O54" s="94"/>
      <c r="P54" s="10"/>
      <c r="Q54" s="94"/>
      <c r="R54" s="94"/>
      <c r="S54" s="10"/>
      <c r="T54" s="94"/>
      <c r="U54" s="94"/>
      <c r="V54" s="10"/>
      <c r="W54" s="94"/>
      <c r="X54" s="94"/>
      <c r="Y54" s="10"/>
      <c r="Z54" s="10"/>
      <c r="AA54" s="10"/>
      <c r="AB54" s="10"/>
      <c r="AC54" s="94"/>
      <c r="AD54" s="94"/>
      <c r="AE54" s="10"/>
      <c r="AF54" s="94"/>
      <c r="AG54" s="94"/>
      <c r="AH54" s="94"/>
      <c r="AI54" s="10"/>
      <c r="AJ54" s="94"/>
      <c r="AK54" s="94"/>
      <c r="AL54" s="95"/>
      <c r="AM54" s="65"/>
      <c r="AN54" s="65"/>
    </row>
    <row r="55" spans="2:40" ht="63" x14ac:dyDescent="0.25">
      <c r="B55" s="293" t="s">
        <v>136</v>
      </c>
      <c r="C55" s="302" t="s">
        <v>284</v>
      </c>
      <c r="D55" s="294"/>
      <c r="E55" s="296" t="s">
        <v>250</v>
      </c>
      <c r="F55" s="303" t="s">
        <v>249</v>
      </c>
      <c r="G55" s="303" t="s">
        <v>286</v>
      </c>
      <c r="H55" s="298">
        <v>2022</v>
      </c>
      <c r="I55" s="299">
        <v>2026</v>
      </c>
      <c r="J55" s="300">
        <f>SUM(J56:J59)</f>
        <v>10956000</v>
      </c>
      <c r="K55" s="300">
        <f>SUM(K56:K59)</f>
        <v>0</v>
      </c>
      <c r="L55" s="301">
        <f>J55+K55</f>
        <v>10956000</v>
      </c>
      <c r="M55" s="300">
        <f>SUM(M56:M59)</f>
        <v>10956000</v>
      </c>
      <c r="N55" s="300">
        <f>SUM(N56:N59)</f>
        <v>0</v>
      </c>
      <c r="O55" s="301">
        <f>M55+N55</f>
        <v>10956000</v>
      </c>
      <c r="P55" s="300">
        <f>SUM(P56:P59)</f>
        <v>10956000</v>
      </c>
      <c r="Q55" s="300">
        <f>SUM(Q56:Q59)</f>
        <v>0</v>
      </c>
      <c r="R55" s="301">
        <f>P55+Q55</f>
        <v>10956000</v>
      </c>
      <c r="S55" s="300">
        <f>SUM(S56:S59)</f>
        <v>10956000</v>
      </c>
      <c r="T55" s="300">
        <f>SUM(T56:T59)</f>
        <v>0</v>
      </c>
      <c r="U55" s="301">
        <f>S55+T55</f>
        <v>10956000</v>
      </c>
      <c r="V55" s="300">
        <f>SUM(V56:V59)</f>
        <v>10956000</v>
      </c>
      <c r="W55" s="300">
        <f>SUM(W56:W59)</f>
        <v>0</v>
      </c>
      <c r="X55" s="301">
        <f>V55+W55</f>
        <v>10956000</v>
      </c>
      <c r="Y55" s="301">
        <f t="shared" ref="Y55:Z59" si="7">J55+M55+P55+S55+V55</f>
        <v>54780000</v>
      </c>
      <c r="Z55" s="301">
        <f t="shared" si="7"/>
        <v>0</v>
      </c>
      <c r="AA55" s="301">
        <f>Y55+Z55</f>
        <v>54780000</v>
      </c>
      <c r="AB55" s="300">
        <f>SUM(AB56:AB59)</f>
        <v>9000000</v>
      </c>
      <c r="AC55" s="300">
        <f>SUM(AC56:AC59)</f>
        <v>0</v>
      </c>
      <c r="AD55" s="301">
        <f>AB55+AC55</f>
        <v>9000000</v>
      </c>
      <c r="AE55" s="300">
        <f>SUM(AE56:AE59)</f>
        <v>28680000</v>
      </c>
      <c r="AF55" s="300">
        <f>SUM(AF56:AF59)</f>
        <v>0</v>
      </c>
      <c r="AG55" s="316"/>
      <c r="AH55" s="316">
        <f>AE55+AF55</f>
        <v>28680000</v>
      </c>
      <c r="AI55" s="300">
        <f>SUM(AI56:AI59)</f>
        <v>6000000</v>
      </c>
      <c r="AJ55" s="300">
        <f>SUM(AJ56:AJ59)</f>
        <v>0</v>
      </c>
      <c r="AK55" s="316">
        <f>AI55+AJ55</f>
        <v>6000000</v>
      </c>
      <c r="AL55" s="305">
        <f>SUM(AK55+AH55+AD55)-AA55</f>
        <v>-11100000</v>
      </c>
      <c r="AM55" s="65"/>
      <c r="AN55" s="65"/>
    </row>
    <row r="56" spans="2:40" ht="63" x14ac:dyDescent="0.25">
      <c r="B56" s="91" t="s">
        <v>435</v>
      </c>
      <c r="C56" s="96" t="s">
        <v>434</v>
      </c>
      <c r="D56" s="105"/>
      <c r="E56" s="98" t="s">
        <v>149</v>
      </c>
      <c r="F56" s="55" t="s">
        <v>149</v>
      </c>
      <c r="G56" s="55" t="s">
        <v>439</v>
      </c>
      <c r="H56" s="104">
        <v>2022</v>
      </c>
      <c r="I56" s="102">
        <v>2026</v>
      </c>
      <c r="J56" s="9">
        <v>768000</v>
      </c>
      <c r="K56" s="9">
        <v>0</v>
      </c>
      <c r="L56" s="94">
        <f>SUM(J56:K56)</f>
        <v>768000</v>
      </c>
      <c r="M56" s="9">
        <v>768000</v>
      </c>
      <c r="N56" s="9">
        <v>0</v>
      </c>
      <c r="O56" s="94">
        <f>SUM(M56:N56)</f>
        <v>768000</v>
      </c>
      <c r="P56" s="10">
        <v>768000</v>
      </c>
      <c r="Q56" s="94">
        <v>0</v>
      </c>
      <c r="R56" s="94">
        <f>SUM(P56:Q56)</f>
        <v>768000</v>
      </c>
      <c r="S56" s="10">
        <v>768000</v>
      </c>
      <c r="T56" s="94">
        <v>0</v>
      </c>
      <c r="U56" s="94">
        <f>SUM(S56:T56)</f>
        <v>768000</v>
      </c>
      <c r="V56" s="10">
        <v>768000</v>
      </c>
      <c r="W56" s="94">
        <v>0</v>
      </c>
      <c r="X56" s="94">
        <f>SUM(V56:W56)</f>
        <v>768000</v>
      </c>
      <c r="Y56" s="10">
        <f t="shared" si="7"/>
        <v>3840000</v>
      </c>
      <c r="Z56" s="10">
        <f t="shared" si="7"/>
        <v>0</v>
      </c>
      <c r="AA56" s="10">
        <f>SUM(Y56:Z56)</f>
        <v>3840000</v>
      </c>
      <c r="AB56" s="10">
        <v>0</v>
      </c>
      <c r="AC56" s="10">
        <f>N56+Q56+T56+W56+Z56</f>
        <v>0</v>
      </c>
      <c r="AD56" s="94">
        <f>SUM(AB56:AC56)</f>
        <v>0</v>
      </c>
      <c r="AE56" s="10">
        <f>768000*5</f>
        <v>3840000</v>
      </c>
      <c r="AF56" s="94">
        <v>0</v>
      </c>
      <c r="AG56" s="118"/>
      <c r="AH56" s="118">
        <f t="shared" ref="AH56:AH67" si="8">AE56+AF56</f>
        <v>3840000</v>
      </c>
      <c r="AI56" s="10">
        <v>0</v>
      </c>
      <c r="AJ56" s="94">
        <v>0</v>
      </c>
      <c r="AK56" s="118">
        <f>SUM(AI56:AJ56)</f>
        <v>0</v>
      </c>
      <c r="AL56" s="101">
        <f t="shared" ref="AL56:AL67" si="9">SUM(AK56+AH56+AD56)-AA56</f>
        <v>0</v>
      </c>
      <c r="AM56" s="65"/>
      <c r="AN56" s="65"/>
    </row>
    <row r="57" spans="2:40" ht="51.75" customHeight="1" x14ac:dyDescent="0.25">
      <c r="B57" s="91" t="s">
        <v>436</v>
      </c>
      <c r="C57" s="96" t="s">
        <v>440</v>
      </c>
      <c r="D57" s="105"/>
      <c r="E57" s="98" t="s">
        <v>149</v>
      </c>
      <c r="F57" s="55" t="s">
        <v>149</v>
      </c>
      <c r="G57" s="55" t="s">
        <v>443</v>
      </c>
      <c r="H57" s="104">
        <v>2022</v>
      </c>
      <c r="I57" s="102">
        <v>2026</v>
      </c>
      <c r="J57" s="9">
        <v>768000</v>
      </c>
      <c r="K57" s="9">
        <v>0</v>
      </c>
      <c r="L57" s="94">
        <f>SUM(J57:K57)</f>
        <v>768000</v>
      </c>
      <c r="M57" s="9">
        <v>768000</v>
      </c>
      <c r="N57" s="9">
        <v>0</v>
      </c>
      <c r="O57" s="94">
        <f>SUM(M57:N57)</f>
        <v>768000</v>
      </c>
      <c r="P57" s="10">
        <v>768000</v>
      </c>
      <c r="Q57" s="94">
        <v>0</v>
      </c>
      <c r="R57" s="94">
        <f>SUM(P57:Q57)</f>
        <v>768000</v>
      </c>
      <c r="S57" s="10">
        <v>768000</v>
      </c>
      <c r="T57" s="94">
        <v>0</v>
      </c>
      <c r="U57" s="94">
        <f>SUM(S57:T57)</f>
        <v>768000</v>
      </c>
      <c r="V57" s="10">
        <v>768000</v>
      </c>
      <c r="W57" s="94">
        <v>0</v>
      </c>
      <c r="X57" s="94">
        <f>SUM(V57:W57)</f>
        <v>768000</v>
      </c>
      <c r="Y57" s="10">
        <f t="shared" si="7"/>
        <v>3840000</v>
      </c>
      <c r="Z57" s="10">
        <f t="shared" si="7"/>
        <v>0</v>
      </c>
      <c r="AA57" s="10">
        <f>SUM(Y57:Z57)</f>
        <v>3840000</v>
      </c>
      <c r="AB57" s="10">
        <v>0</v>
      </c>
      <c r="AC57" s="10">
        <f>N57+Q57+T57+W57+Z57</f>
        <v>0</v>
      </c>
      <c r="AD57" s="94">
        <f>SUM(AB57:AC57)</f>
        <v>0</v>
      </c>
      <c r="AE57" s="10">
        <f>768000*5</f>
        <v>3840000</v>
      </c>
      <c r="AF57" s="94">
        <v>0</v>
      </c>
      <c r="AG57" s="118"/>
      <c r="AH57" s="118">
        <f t="shared" si="8"/>
        <v>3840000</v>
      </c>
      <c r="AI57" s="10">
        <v>0</v>
      </c>
      <c r="AJ57" s="94">
        <v>0</v>
      </c>
      <c r="AK57" s="118">
        <f>SUM(AI57:AJ57)</f>
        <v>0</v>
      </c>
      <c r="AL57" s="101">
        <f t="shared" si="9"/>
        <v>0</v>
      </c>
      <c r="AM57" s="65"/>
      <c r="AN57" s="65"/>
    </row>
    <row r="58" spans="2:40" ht="57.75" customHeight="1" x14ac:dyDescent="0.25">
      <c r="B58" s="91" t="s">
        <v>437</v>
      </c>
      <c r="C58" s="96" t="s">
        <v>1111</v>
      </c>
      <c r="D58" s="105"/>
      <c r="E58" s="98" t="s">
        <v>125</v>
      </c>
      <c r="F58" s="55" t="s">
        <v>412</v>
      </c>
      <c r="G58" s="55" t="s">
        <v>910</v>
      </c>
      <c r="H58" s="104">
        <v>2022</v>
      </c>
      <c r="I58" s="102">
        <v>2026</v>
      </c>
      <c r="J58" s="9">
        <v>7200000</v>
      </c>
      <c r="K58" s="9">
        <v>0</v>
      </c>
      <c r="L58" s="94">
        <f>SUM(J58:K58)</f>
        <v>7200000</v>
      </c>
      <c r="M58" s="9">
        <v>7200000</v>
      </c>
      <c r="N58" s="9">
        <v>0</v>
      </c>
      <c r="O58" s="94">
        <f>SUM(M58:N58)</f>
        <v>7200000</v>
      </c>
      <c r="P58" s="10">
        <v>7200000</v>
      </c>
      <c r="Q58" s="94">
        <v>0</v>
      </c>
      <c r="R58" s="94">
        <f>SUM(P58:Q58)</f>
        <v>7200000</v>
      </c>
      <c r="S58" s="10">
        <v>7200000</v>
      </c>
      <c r="T58" s="94">
        <v>0</v>
      </c>
      <c r="U58" s="94">
        <f>SUM(S58:T58)</f>
        <v>7200000</v>
      </c>
      <c r="V58" s="10">
        <v>7200000</v>
      </c>
      <c r="W58" s="94">
        <v>0</v>
      </c>
      <c r="X58" s="94">
        <f>SUM(V58:W58)</f>
        <v>7200000</v>
      </c>
      <c r="Y58" s="10">
        <f t="shared" si="7"/>
        <v>36000000</v>
      </c>
      <c r="Z58" s="10">
        <f t="shared" si="7"/>
        <v>0</v>
      </c>
      <c r="AA58" s="10">
        <f>SUM(Y58:Z58)</f>
        <v>36000000</v>
      </c>
      <c r="AB58" s="10">
        <v>9000000</v>
      </c>
      <c r="AC58" s="10">
        <f>N58+Q58+T58+W58+Z58</f>
        <v>0</v>
      </c>
      <c r="AD58" s="94">
        <f>SUM(AB58:AC58)</f>
        <v>9000000</v>
      </c>
      <c r="AE58" s="10">
        <f>5*4200000</f>
        <v>21000000</v>
      </c>
      <c r="AF58" s="94">
        <v>0</v>
      </c>
      <c r="AG58" s="118"/>
      <c r="AH58" s="118">
        <f t="shared" si="8"/>
        <v>21000000</v>
      </c>
      <c r="AI58" s="10">
        <v>6000000</v>
      </c>
      <c r="AJ58" s="94">
        <v>0</v>
      </c>
      <c r="AK58" s="118">
        <f>SUM(AI58:AJ58)</f>
        <v>6000000</v>
      </c>
      <c r="AL58" s="101">
        <f t="shared" si="9"/>
        <v>0</v>
      </c>
      <c r="AM58" s="65"/>
      <c r="AN58" s="65"/>
    </row>
    <row r="59" spans="2:40" ht="57" customHeight="1" x14ac:dyDescent="0.25">
      <c r="B59" s="91" t="s">
        <v>438</v>
      </c>
      <c r="C59" s="96" t="s">
        <v>1112</v>
      </c>
      <c r="D59" s="105"/>
      <c r="E59" s="98" t="s">
        <v>149</v>
      </c>
      <c r="F59" s="55" t="s">
        <v>149</v>
      </c>
      <c r="G59" s="55" t="s">
        <v>441</v>
      </c>
      <c r="H59" s="104">
        <v>2022</v>
      </c>
      <c r="I59" s="102">
        <v>2026</v>
      </c>
      <c r="J59" s="9">
        <v>2220000</v>
      </c>
      <c r="K59" s="9">
        <v>0</v>
      </c>
      <c r="L59" s="94">
        <f>SUM(J59:K59)</f>
        <v>2220000</v>
      </c>
      <c r="M59" s="9">
        <v>2220000</v>
      </c>
      <c r="N59" s="9">
        <v>0</v>
      </c>
      <c r="O59" s="94">
        <f>SUM(M59:N59)</f>
        <v>2220000</v>
      </c>
      <c r="P59" s="10">
        <v>2220000</v>
      </c>
      <c r="Q59" s="94">
        <v>0</v>
      </c>
      <c r="R59" s="94">
        <f>SUM(P59:Q59)</f>
        <v>2220000</v>
      </c>
      <c r="S59" s="10">
        <v>2220000</v>
      </c>
      <c r="T59" s="94">
        <v>0</v>
      </c>
      <c r="U59" s="94">
        <f>SUM(S59:T59)</f>
        <v>2220000</v>
      </c>
      <c r="V59" s="10">
        <v>2220000</v>
      </c>
      <c r="W59" s="94">
        <v>0</v>
      </c>
      <c r="X59" s="94">
        <f>SUM(V59:W59)</f>
        <v>2220000</v>
      </c>
      <c r="Y59" s="10">
        <f t="shared" si="7"/>
        <v>11100000</v>
      </c>
      <c r="Z59" s="10">
        <f t="shared" si="7"/>
        <v>0</v>
      </c>
      <c r="AA59" s="10">
        <f>SUM(Y59:Z59)</f>
        <v>11100000</v>
      </c>
      <c r="AB59" s="10">
        <v>0</v>
      </c>
      <c r="AC59" s="10">
        <f>N59+Q59+T59+W59+Z59</f>
        <v>0</v>
      </c>
      <c r="AD59" s="94">
        <f>SUM(AB59:AC59)</f>
        <v>0</v>
      </c>
      <c r="AE59" s="10">
        <v>0</v>
      </c>
      <c r="AF59" s="94">
        <v>0</v>
      </c>
      <c r="AG59" s="118"/>
      <c r="AH59" s="118">
        <f t="shared" si="8"/>
        <v>0</v>
      </c>
      <c r="AI59" s="10">
        <v>0</v>
      </c>
      <c r="AJ59" s="94">
        <v>0</v>
      </c>
      <c r="AK59" s="118">
        <f>SUM(AI59:AJ59)</f>
        <v>0</v>
      </c>
      <c r="AL59" s="101">
        <f t="shared" si="9"/>
        <v>-11100000</v>
      </c>
      <c r="AM59" s="65"/>
      <c r="AN59" s="65"/>
    </row>
    <row r="60" spans="2:40" s="64" customFormat="1" ht="31.5" x14ac:dyDescent="0.25">
      <c r="B60" s="317" t="s">
        <v>217</v>
      </c>
      <c r="C60" s="318" t="s">
        <v>285</v>
      </c>
      <c r="D60" s="319"/>
      <c r="E60" s="320" t="s">
        <v>149</v>
      </c>
      <c r="F60" s="321" t="s">
        <v>149</v>
      </c>
      <c r="G60" s="322" t="s">
        <v>207</v>
      </c>
      <c r="H60" s="323">
        <v>2022</v>
      </c>
      <c r="I60" s="323">
        <v>2026</v>
      </c>
      <c r="J60" s="324">
        <f>SUM(J61:J67)</f>
        <v>495741.6</v>
      </c>
      <c r="K60" s="324">
        <f>SUM(K61:K67)</f>
        <v>0</v>
      </c>
      <c r="L60" s="325">
        <f>J60+K60</f>
        <v>495741.6</v>
      </c>
      <c r="M60" s="324">
        <f>SUM(M61:M67)</f>
        <v>4823104.2</v>
      </c>
      <c r="N60" s="324">
        <f>SUM(N61:N67)</f>
        <v>0</v>
      </c>
      <c r="O60" s="325">
        <f>M60+N60</f>
        <v>4823104.2</v>
      </c>
      <c r="P60" s="324">
        <f>SUM(P61:P67)</f>
        <v>5623998.6000000006</v>
      </c>
      <c r="Q60" s="324">
        <f>SUM(Q61:Q67)</f>
        <v>0</v>
      </c>
      <c r="R60" s="325">
        <f>P60+Q60</f>
        <v>5623998.6000000006</v>
      </c>
      <c r="S60" s="324">
        <f>SUM(S61:S67)</f>
        <v>5623998.6000000006</v>
      </c>
      <c r="T60" s="324">
        <f>SUM(T61:T67)</f>
        <v>0</v>
      </c>
      <c r="U60" s="325">
        <f>S60+T60</f>
        <v>5623998.6000000006</v>
      </c>
      <c r="V60" s="324">
        <f>SUM(V61:V67)</f>
        <v>5623998.6000000006</v>
      </c>
      <c r="W60" s="324">
        <f>SUM(W61:W67)</f>
        <v>0</v>
      </c>
      <c r="X60" s="325">
        <f>V60+W60</f>
        <v>5623998.6000000006</v>
      </c>
      <c r="Y60" s="324">
        <f>SUM(Y61:Y67)</f>
        <v>22190841.600000001</v>
      </c>
      <c r="Z60" s="324">
        <f>SUM(Z61:Z67)</f>
        <v>0</v>
      </c>
      <c r="AA60" s="301">
        <f>Y60+Z60</f>
        <v>22190841.600000001</v>
      </c>
      <c r="AB60" s="324">
        <f>SUM(AB61:AB67)</f>
        <v>3491196.8</v>
      </c>
      <c r="AC60" s="324">
        <f>SUM(AC61:AC67)</f>
        <v>0</v>
      </c>
      <c r="AD60" s="301">
        <f>AB60+AC60</f>
        <v>3491196.8</v>
      </c>
      <c r="AE60" s="324">
        <f>SUM(AE61:AE67)</f>
        <v>1479744</v>
      </c>
      <c r="AF60" s="324">
        <f>SUM(AF61:AF67)</f>
        <v>0</v>
      </c>
      <c r="AG60" s="326"/>
      <c r="AH60" s="326">
        <f>AE60+AF60</f>
        <v>1479744</v>
      </c>
      <c r="AI60" s="324">
        <f>SUM(AI61:AI67)</f>
        <v>3160702.1999999997</v>
      </c>
      <c r="AJ60" s="324">
        <f>SUM(AJ61:AJ67)</f>
        <v>0</v>
      </c>
      <c r="AK60" s="326">
        <f>AI60+AJ60</f>
        <v>3160702.1999999997</v>
      </c>
      <c r="AL60" s="305">
        <f t="shared" si="9"/>
        <v>-14059198.600000001</v>
      </c>
      <c r="AM60" s="58"/>
      <c r="AN60" s="58"/>
    </row>
    <row r="61" spans="2:40" s="64" customFormat="1" ht="47.25" x14ac:dyDescent="0.25">
      <c r="B61" s="44" t="s">
        <v>444</v>
      </c>
      <c r="C61" s="96" t="s">
        <v>1113</v>
      </c>
      <c r="D61" s="105"/>
      <c r="E61" s="98" t="s">
        <v>149</v>
      </c>
      <c r="F61" s="55" t="s">
        <v>149</v>
      </c>
      <c r="G61" s="55" t="s">
        <v>450</v>
      </c>
      <c r="H61" s="102">
        <v>2023</v>
      </c>
      <c r="I61" s="102">
        <v>2026</v>
      </c>
      <c r="J61" s="9">
        <v>0</v>
      </c>
      <c r="K61" s="9">
        <v>0</v>
      </c>
      <c r="L61" s="94">
        <f t="shared" ref="L61:L66" si="10">SUM(J61:K61)</f>
        <v>0</v>
      </c>
      <c r="M61" s="9">
        <v>1026494.4</v>
      </c>
      <c r="N61" s="9">
        <v>0</v>
      </c>
      <c r="O61" s="94">
        <f t="shared" ref="O61:O67" si="11">SUM(M61:N61)</f>
        <v>1026494.4</v>
      </c>
      <c r="P61" s="10">
        <v>1026494.4</v>
      </c>
      <c r="Q61" s="94">
        <v>0</v>
      </c>
      <c r="R61" s="94">
        <f t="shared" ref="R61:R67" si="12">SUM(P61:Q61)</f>
        <v>1026494.4</v>
      </c>
      <c r="S61" s="10">
        <v>1026494.4</v>
      </c>
      <c r="T61" s="94">
        <v>0</v>
      </c>
      <c r="U61" s="94">
        <f t="shared" ref="U61:U67" si="13">SUM(S61:T61)</f>
        <v>1026494.4</v>
      </c>
      <c r="V61" s="10">
        <v>1026494.4</v>
      </c>
      <c r="W61" s="94">
        <v>0</v>
      </c>
      <c r="X61" s="94">
        <f t="shared" ref="X61:X67" si="14">SUM(V61:W61)</f>
        <v>1026494.4</v>
      </c>
      <c r="Y61" s="10">
        <f t="shared" ref="Y61:Y67" si="15">J61+M61+P61+S61+V61</f>
        <v>4105977.6</v>
      </c>
      <c r="Z61" s="10">
        <f t="shared" ref="Z61:Z67" si="16">K61+N61+Q61+T61+W61</f>
        <v>0</v>
      </c>
      <c r="AA61" s="10">
        <f t="shared" ref="AA61:AA67" si="17">SUM(Y61:Z61)</f>
        <v>4105977.6</v>
      </c>
      <c r="AB61" s="10">
        <v>660988</v>
      </c>
      <c r="AC61" s="94">
        <v>0</v>
      </c>
      <c r="AD61" s="94">
        <f t="shared" ref="AD61:AD67" si="18">SUM(AB61:AC61)</f>
        <v>660988</v>
      </c>
      <c r="AE61" s="10">
        <v>0</v>
      </c>
      <c r="AF61" s="94">
        <v>0</v>
      </c>
      <c r="AG61" s="120"/>
      <c r="AH61" s="120">
        <f t="shared" si="8"/>
        <v>0</v>
      </c>
      <c r="AI61" s="10">
        <v>660988</v>
      </c>
      <c r="AJ61" s="94">
        <v>0</v>
      </c>
      <c r="AK61" s="120">
        <f t="shared" ref="AK61:AK67" si="19">SUM(AI61:AJ61)</f>
        <v>660988</v>
      </c>
      <c r="AL61" s="255">
        <f t="shared" si="9"/>
        <v>-2784001.6</v>
      </c>
      <c r="AM61" s="58"/>
      <c r="AN61" s="58"/>
    </row>
    <row r="62" spans="2:40" s="64" customFormat="1" ht="47.25" x14ac:dyDescent="0.25">
      <c r="B62" s="44" t="s">
        <v>445</v>
      </c>
      <c r="C62" s="96" t="s">
        <v>1114</v>
      </c>
      <c r="D62" s="105"/>
      <c r="E62" s="98" t="s">
        <v>149</v>
      </c>
      <c r="F62" s="55" t="s">
        <v>149</v>
      </c>
      <c r="G62" s="55" t="s">
        <v>451</v>
      </c>
      <c r="H62" s="102">
        <v>2023</v>
      </c>
      <c r="I62" s="102">
        <v>2023</v>
      </c>
      <c r="J62" s="9">
        <v>0</v>
      </c>
      <c r="K62" s="9">
        <v>0</v>
      </c>
      <c r="L62" s="94">
        <f t="shared" si="10"/>
        <v>0</v>
      </c>
      <c r="M62" s="9">
        <v>984000</v>
      </c>
      <c r="N62" s="9">
        <v>0</v>
      </c>
      <c r="O62" s="94">
        <f t="shared" si="11"/>
        <v>984000</v>
      </c>
      <c r="P62" s="10">
        <v>0</v>
      </c>
      <c r="Q62" s="94">
        <v>0</v>
      </c>
      <c r="R62" s="94">
        <f t="shared" si="12"/>
        <v>0</v>
      </c>
      <c r="S62" s="10">
        <v>0</v>
      </c>
      <c r="T62" s="94">
        <v>0</v>
      </c>
      <c r="U62" s="94">
        <f t="shared" si="13"/>
        <v>0</v>
      </c>
      <c r="V62" s="10">
        <v>0</v>
      </c>
      <c r="W62" s="94">
        <v>0</v>
      </c>
      <c r="X62" s="94">
        <f t="shared" si="14"/>
        <v>0</v>
      </c>
      <c r="Y62" s="10">
        <f t="shared" si="15"/>
        <v>984000</v>
      </c>
      <c r="Z62" s="10">
        <f t="shared" si="16"/>
        <v>0</v>
      </c>
      <c r="AA62" s="10">
        <f t="shared" si="17"/>
        <v>984000</v>
      </c>
      <c r="AB62" s="10">
        <v>0</v>
      </c>
      <c r="AC62" s="94">
        <v>0</v>
      </c>
      <c r="AD62" s="94">
        <f t="shared" si="18"/>
        <v>0</v>
      </c>
      <c r="AE62" s="10">
        <v>984000</v>
      </c>
      <c r="AF62" s="94">
        <v>0</v>
      </c>
      <c r="AG62" s="120"/>
      <c r="AH62" s="120">
        <f t="shared" si="8"/>
        <v>984000</v>
      </c>
      <c r="AI62" s="10">
        <v>0</v>
      </c>
      <c r="AJ62" s="94">
        <v>0</v>
      </c>
      <c r="AK62" s="120">
        <f t="shared" si="19"/>
        <v>0</v>
      </c>
      <c r="AL62" s="255">
        <f t="shared" si="9"/>
        <v>0</v>
      </c>
      <c r="AM62" s="58"/>
      <c r="AN62" s="58"/>
    </row>
    <row r="63" spans="2:40" s="64" customFormat="1" ht="47.25" x14ac:dyDescent="0.25">
      <c r="B63" s="44" t="s">
        <v>446</v>
      </c>
      <c r="C63" s="96" t="s">
        <v>1115</v>
      </c>
      <c r="D63" s="105"/>
      <c r="E63" s="98" t="s">
        <v>149</v>
      </c>
      <c r="F63" s="55" t="s">
        <v>149</v>
      </c>
      <c r="G63" s="55" t="s">
        <v>374</v>
      </c>
      <c r="H63" s="102">
        <v>2024</v>
      </c>
      <c r="I63" s="102">
        <v>2026</v>
      </c>
      <c r="J63" s="9">
        <v>0</v>
      </c>
      <c r="K63" s="9">
        <v>0</v>
      </c>
      <c r="L63" s="94">
        <f t="shared" si="10"/>
        <v>0</v>
      </c>
      <c r="M63" s="9">
        <v>0</v>
      </c>
      <c r="N63" s="9">
        <v>0</v>
      </c>
      <c r="O63" s="94">
        <f t="shared" si="11"/>
        <v>0</v>
      </c>
      <c r="P63" s="10">
        <v>809823.6</v>
      </c>
      <c r="Q63" s="94">
        <v>0</v>
      </c>
      <c r="R63" s="94">
        <f t="shared" si="12"/>
        <v>809823.6</v>
      </c>
      <c r="S63" s="10">
        <v>809823.6</v>
      </c>
      <c r="T63" s="94">
        <v>0</v>
      </c>
      <c r="U63" s="94">
        <f t="shared" si="13"/>
        <v>809823.6</v>
      </c>
      <c r="V63" s="10">
        <v>809823.6</v>
      </c>
      <c r="W63" s="94">
        <v>0</v>
      </c>
      <c r="X63" s="94">
        <f t="shared" si="14"/>
        <v>809823.6</v>
      </c>
      <c r="Y63" s="10">
        <f t="shared" si="15"/>
        <v>2429470.7999999998</v>
      </c>
      <c r="Z63" s="10">
        <f t="shared" si="16"/>
        <v>0</v>
      </c>
      <c r="AA63" s="10">
        <f t="shared" si="17"/>
        <v>2429470.7999999998</v>
      </c>
      <c r="AB63" s="10">
        <v>0</v>
      </c>
      <c r="AC63" s="94">
        <v>0</v>
      </c>
      <c r="AD63" s="94">
        <f t="shared" si="18"/>
        <v>0</v>
      </c>
      <c r="AE63" s="10">
        <f>3*82624</f>
        <v>247872</v>
      </c>
      <c r="AF63" s="94">
        <v>0</v>
      </c>
      <c r="AG63" s="120"/>
      <c r="AH63" s="120">
        <f t="shared" si="8"/>
        <v>247872</v>
      </c>
      <c r="AI63" s="10">
        <v>0</v>
      </c>
      <c r="AJ63" s="94">
        <v>0</v>
      </c>
      <c r="AK63" s="120">
        <f t="shared" si="19"/>
        <v>0</v>
      </c>
      <c r="AL63" s="255">
        <f t="shared" si="9"/>
        <v>-2181598.7999999998</v>
      </c>
      <c r="AM63" s="58"/>
      <c r="AN63" s="58"/>
    </row>
    <row r="64" spans="2:40" s="64" customFormat="1" ht="63" x14ac:dyDescent="0.25">
      <c r="B64" s="44" t="s">
        <v>447</v>
      </c>
      <c r="C64" s="96" t="s">
        <v>1116</v>
      </c>
      <c r="D64" s="105"/>
      <c r="E64" s="98" t="s">
        <v>149</v>
      </c>
      <c r="F64" s="55" t="s">
        <v>149</v>
      </c>
      <c r="G64" s="55" t="s">
        <v>452</v>
      </c>
      <c r="H64" s="102">
        <v>2024</v>
      </c>
      <c r="I64" s="102">
        <v>2026</v>
      </c>
      <c r="J64" s="9">
        <v>0</v>
      </c>
      <c r="K64" s="9">
        <v>0</v>
      </c>
      <c r="L64" s="94">
        <f t="shared" si="10"/>
        <v>0</v>
      </c>
      <c r="M64" s="9">
        <v>0</v>
      </c>
      <c r="N64" s="9">
        <v>0</v>
      </c>
      <c r="O64" s="94">
        <f t="shared" si="11"/>
        <v>0</v>
      </c>
      <c r="P64" s="10">
        <v>809823.6</v>
      </c>
      <c r="Q64" s="94">
        <v>0</v>
      </c>
      <c r="R64" s="94">
        <f t="shared" si="12"/>
        <v>809823.6</v>
      </c>
      <c r="S64" s="10">
        <v>809823.6</v>
      </c>
      <c r="T64" s="94">
        <v>0</v>
      </c>
      <c r="U64" s="94">
        <f t="shared" si="13"/>
        <v>809823.6</v>
      </c>
      <c r="V64" s="10">
        <v>809823.6</v>
      </c>
      <c r="W64" s="94">
        <v>0</v>
      </c>
      <c r="X64" s="94">
        <f t="shared" si="14"/>
        <v>809823.6</v>
      </c>
      <c r="Y64" s="10">
        <f t="shared" si="15"/>
        <v>2429470.7999999998</v>
      </c>
      <c r="Z64" s="10">
        <f t="shared" si="16"/>
        <v>0</v>
      </c>
      <c r="AA64" s="10">
        <f t="shared" si="17"/>
        <v>2429470.7999999998</v>
      </c>
      <c r="AB64" s="10">
        <v>0</v>
      </c>
      <c r="AC64" s="94">
        <v>0</v>
      </c>
      <c r="AD64" s="94">
        <f t="shared" si="18"/>
        <v>0</v>
      </c>
      <c r="AE64" s="10">
        <f>3*82624</f>
        <v>247872</v>
      </c>
      <c r="AF64" s="94">
        <v>0</v>
      </c>
      <c r="AG64" s="120"/>
      <c r="AH64" s="120">
        <f t="shared" si="8"/>
        <v>247872</v>
      </c>
      <c r="AI64" s="10">
        <v>0</v>
      </c>
      <c r="AJ64" s="94">
        <v>0</v>
      </c>
      <c r="AK64" s="120">
        <f t="shared" si="19"/>
        <v>0</v>
      </c>
      <c r="AL64" s="255">
        <f t="shared" si="9"/>
        <v>-2181598.7999999998</v>
      </c>
      <c r="AM64" s="58"/>
      <c r="AN64" s="58"/>
    </row>
    <row r="65" spans="1:40" s="64" customFormat="1" ht="60" customHeight="1" x14ac:dyDescent="0.25">
      <c r="B65" s="44" t="s">
        <v>448</v>
      </c>
      <c r="C65" s="96" t="s">
        <v>1117</v>
      </c>
      <c r="D65" s="105"/>
      <c r="E65" s="98" t="s">
        <v>149</v>
      </c>
      <c r="F65" s="55" t="s">
        <v>149</v>
      </c>
      <c r="G65" s="175" t="s">
        <v>453</v>
      </c>
      <c r="H65" s="102">
        <v>2024</v>
      </c>
      <c r="I65" s="102">
        <v>2026</v>
      </c>
      <c r="J65" s="9">
        <v>0</v>
      </c>
      <c r="K65" s="9">
        <v>0</v>
      </c>
      <c r="L65" s="94">
        <f t="shared" si="10"/>
        <v>0</v>
      </c>
      <c r="M65" s="9">
        <v>0</v>
      </c>
      <c r="N65" s="9">
        <v>0</v>
      </c>
      <c r="O65" s="94">
        <f t="shared" si="11"/>
        <v>0</v>
      </c>
      <c r="P65" s="10">
        <v>165247.20000000001</v>
      </c>
      <c r="Q65" s="94">
        <v>0</v>
      </c>
      <c r="R65" s="94">
        <f t="shared" si="12"/>
        <v>165247.20000000001</v>
      </c>
      <c r="S65" s="10">
        <v>165247.20000000001</v>
      </c>
      <c r="T65" s="94">
        <v>0</v>
      </c>
      <c r="U65" s="94">
        <f t="shared" si="13"/>
        <v>165247.20000000001</v>
      </c>
      <c r="V65" s="10">
        <v>165247.20000000001</v>
      </c>
      <c r="W65" s="94">
        <v>0</v>
      </c>
      <c r="X65" s="94">
        <f t="shared" si="14"/>
        <v>165247.20000000001</v>
      </c>
      <c r="Y65" s="10">
        <f t="shared" si="15"/>
        <v>495741.60000000003</v>
      </c>
      <c r="Z65" s="10">
        <f t="shared" si="16"/>
        <v>0</v>
      </c>
      <c r="AA65" s="10">
        <f t="shared" si="17"/>
        <v>495741.60000000003</v>
      </c>
      <c r="AB65" s="10">
        <v>165247.20000000001</v>
      </c>
      <c r="AC65" s="94">
        <v>0</v>
      </c>
      <c r="AD65" s="94">
        <f t="shared" si="18"/>
        <v>165247.20000000001</v>
      </c>
      <c r="AE65" s="10">
        <v>0</v>
      </c>
      <c r="AF65" s="94">
        <v>0</v>
      </c>
      <c r="AG65" s="120"/>
      <c r="AH65" s="120">
        <f t="shared" si="8"/>
        <v>0</v>
      </c>
      <c r="AI65" s="10">
        <v>330494.2</v>
      </c>
      <c r="AJ65" s="94">
        <v>0</v>
      </c>
      <c r="AK65" s="120">
        <f t="shared" si="19"/>
        <v>330494.2</v>
      </c>
      <c r="AL65" s="255">
        <f t="shared" si="9"/>
        <v>-0.20000000001164153</v>
      </c>
      <c r="AM65" s="58"/>
      <c r="AN65" s="58"/>
    </row>
    <row r="66" spans="1:40" s="64" customFormat="1" ht="54.75" customHeight="1" x14ac:dyDescent="0.25">
      <c r="B66" s="44" t="s">
        <v>449</v>
      </c>
      <c r="C66" s="96" t="s">
        <v>1118</v>
      </c>
      <c r="D66" s="105"/>
      <c r="E66" s="98" t="s">
        <v>149</v>
      </c>
      <c r="F66" s="55" t="s">
        <v>149</v>
      </c>
      <c r="G66" s="175" t="s">
        <v>453</v>
      </c>
      <c r="H66" s="102">
        <v>2022</v>
      </c>
      <c r="I66" s="102">
        <v>2026</v>
      </c>
      <c r="J66" s="9">
        <v>495741.6</v>
      </c>
      <c r="K66" s="9">
        <v>0</v>
      </c>
      <c r="L66" s="94">
        <f t="shared" si="10"/>
        <v>495741.6</v>
      </c>
      <c r="M66" s="9">
        <v>495741.6</v>
      </c>
      <c r="N66" s="9">
        <v>0</v>
      </c>
      <c r="O66" s="94">
        <f t="shared" si="11"/>
        <v>495741.6</v>
      </c>
      <c r="P66" s="10">
        <v>495741.6</v>
      </c>
      <c r="Q66" s="94">
        <v>0</v>
      </c>
      <c r="R66" s="94">
        <f t="shared" si="12"/>
        <v>495741.6</v>
      </c>
      <c r="S66" s="10">
        <v>495741.6</v>
      </c>
      <c r="T66" s="94">
        <v>0</v>
      </c>
      <c r="U66" s="94">
        <f t="shared" si="13"/>
        <v>495741.6</v>
      </c>
      <c r="V66" s="10">
        <v>495741.6</v>
      </c>
      <c r="W66" s="94">
        <v>0</v>
      </c>
      <c r="X66" s="94">
        <f t="shared" si="14"/>
        <v>495741.6</v>
      </c>
      <c r="Y66" s="10">
        <f t="shared" si="15"/>
        <v>2478708</v>
      </c>
      <c r="Z66" s="10">
        <f t="shared" si="16"/>
        <v>0</v>
      </c>
      <c r="AA66" s="10">
        <f t="shared" si="17"/>
        <v>2478708</v>
      </c>
      <c r="AB66" s="10">
        <v>1487225.2</v>
      </c>
      <c r="AC66" s="94">
        <v>0</v>
      </c>
      <c r="AD66" s="94">
        <f t="shared" si="18"/>
        <v>1487225.2</v>
      </c>
      <c r="AE66" s="10">
        <v>0</v>
      </c>
      <c r="AF66" s="94">
        <v>0</v>
      </c>
      <c r="AG66" s="120"/>
      <c r="AH66" s="120">
        <f t="shared" si="8"/>
        <v>0</v>
      </c>
      <c r="AI66" s="10">
        <v>991483.6</v>
      </c>
      <c r="AJ66" s="94">
        <v>0</v>
      </c>
      <c r="AK66" s="120">
        <f t="shared" si="19"/>
        <v>991483.6</v>
      </c>
      <c r="AL66" s="255">
        <v>0</v>
      </c>
      <c r="AM66" s="58"/>
      <c r="AN66" s="58"/>
    </row>
    <row r="67" spans="1:40" s="64" customFormat="1" ht="55.5" customHeight="1" x14ac:dyDescent="0.25">
      <c r="B67" s="404" t="s">
        <v>912</v>
      </c>
      <c r="C67" s="96" t="s">
        <v>1119</v>
      </c>
      <c r="D67" s="105"/>
      <c r="E67" s="98" t="s">
        <v>134</v>
      </c>
      <c r="F67" s="55" t="s">
        <v>374</v>
      </c>
      <c r="G67" s="175" t="s">
        <v>911</v>
      </c>
      <c r="H67" s="102">
        <v>2023</v>
      </c>
      <c r="I67" s="102">
        <v>2026</v>
      </c>
      <c r="J67" s="9">
        <v>0</v>
      </c>
      <c r="K67" s="9">
        <v>0</v>
      </c>
      <c r="L67" s="94">
        <v>0</v>
      </c>
      <c r="M67" s="9">
        <v>2316868.2000000002</v>
      </c>
      <c r="N67" s="9">
        <v>0</v>
      </c>
      <c r="O67" s="94">
        <f t="shared" si="11"/>
        <v>2316868.2000000002</v>
      </c>
      <c r="P67" s="10">
        <v>2316868.2000000002</v>
      </c>
      <c r="Q67" s="94">
        <v>0</v>
      </c>
      <c r="R67" s="94">
        <f t="shared" si="12"/>
        <v>2316868.2000000002</v>
      </c>
      <c r="S67" s="10">
        <v>2316868.2000000002</v>
      </c>
      <c r="T67" s="94">
        <v>0</v>
      </c>
      <c r="U67" s="94">
        <f t="shared" si="13"/>
        <v>2316868.2000000002</v>
      </c>
      <c r="V67" s="10">
        <v>2316868.2000000002</v>
      </c>
      <c r="W67" s="94">
        <v>0</v>
      </c>
      <c r="X67" s="94">
        <f t="shared" si="14"/>
        <v>2316868.2000000002</v>
      </c>
      <c r="Y67" s="10">
        <f t="shared" si="15"/>
        <v>9267472.8000000007</v>
      </c>
      <c r="Z67" s="10">
        <f t="shared" si="16"/>
        <v>0</v>
      </c>
      <c r="AA67" s="10">
        <f t="shared" si="17"/>
        <v>9267472.8000000007</v>
      </c>
      <c r="AB67" s="10">
        <f>2*588868.2</f>
        <v>1177736.3999999999</v>
      </c>
      <c r="AC67" s="94">
        <v>0</v>
      </c>
      <c r="AD67" s="94">
        <f t="shared" si="18"/>
        <v>1177736.3999999999</v>
      </c>
      <c r="AE67" s="10">
        <v>0</v>
      </c>
      <c r="AF67" s="94">
        <v>0</v>
      </c>
      <c r="AG67" s="120"/>
      <c r="AH67" s="120">
        <f t="shared" si="8"/>
        <v>0</v>
      </c>
      <c r="AI67" s="10">
        <f>2*588868.2</f>
        <v>1177736.3999999999</v>
      </c>
      <c r="AJ67" s="94">
        <v>0</v>
      </c>
      <c r="AK67" s="120">
        <f t="shared" si="19"/>
        <v>1177736.3999999999</v>
      </c>
      <c r="AL67" s="255">
        <f t="shared" si="9"/>
        <v>-6912000.0000000009</v>
      </c>
      <c r="AM67" s="58"/>
      <c r="AN67" s="58"/>
    </row>
    <row r="68" spans="1:40" s="4" customFormat="1" ht="16.5" thickBot="1" x14ac:dyDescent="0.25">
      <c r="B68" s="222"/>
      <c r="C68" s="223" t="s">
        <v>89</v>
      </c>
      <c r="D68" s="155"/>
      <c r="E68" s="155"/>
      <c r="F68" s="121"/>
      <c r="G68" s="121"/>
      <c r="H68" s="121"/>
      <c r="I68" s="121"/>
      <c r="J68" s="224">
        <f t="shared" ref="J68:AL68" si="20">J60+J55</f>
        <v>11451741.6</v>
      </c>
      <c r="K68" s="224">
        <f t="shared" si="20"/>
        <v>0</v>
      </c>
      <c r="L68" s="224">
        <f t="shared" si="20"/>
        <v>11451741.6</v>
      </c>
      <c r="M68" s="224">
        <f t="shared" si="20"/>
        <v>15779104.199999999</v>
      </c>
      <c r="N68" s="224">
        <f t="shared" si="20"/>
        <v>0</v>
      </c>
      <c r="O68" s="224">
        <f t="shared" si="20"/>
        <v>15779104.199999999</v>
      </c>
      <c r="P68" s="224">
        <f t="shared" si="20"/>
        <v>16579998.600000001</v>
      </c>
      <c r="Q68" s="224">
        <f t="shared" si="20"/>
        <v>0</v>
      </c>
      <c r="R68" s="224">
        <f t="shared" si="20"/>
        <v>16579998.600000001</v>
      </c>
      <c r="S68" s="224">
        <f t="shared" si="20"/>
        <v>16579998.600000001</v>
      </c>
      <c r="T68" s="224">
        <f t="shared" si="20"/>
        <v>0</v>
      </c>
      <c r="U68" s="224">
        <f t="shared" si="20"/>
        <v>16579998.600000001</v>
      </c>
      <c r="V68" s="224">
        <f t="shared" si="20"/>
        <v>16579998.600000001</v>
      </c>
      <c r="W68" s="224">
        <f t="shared" si="20"/>
        <v>0</v>
      </c>
      <c r="X68" s="224">
        <f t="shared" si="20"/>
        <v>16579998.600000001</v>
      </c>
      <c r="Y68" s="224">
        <f t="shared" si="20"/>
        <v>76970841.599999994</v>
      </c>
      <c r="Z68" s="224">
        <f t="shared" si="20"/>
        <v>0</v>
      </c>
      <c r="AA68" s="224">
        <f t="shared" si="20"/>
        <v>76970841.599999994</v>
      </c>
      <c r="AB68" s="224">
        <f t="shared" si="20"/>
        <v>12491196.800000001</v>
      </c>
      <c r="AC68" s="224">
        <f t="shared" si="20"/>
        <v>0</v>
      </c>
      <c r="AD68" s="224">
        <f t="shared" si="20"/>
        <v>12491196.800000001</v>
      </c>
      <c r="AE68" s="224">
        <f t="shared" si="20"/>
        <v>30159744</v>
      </c>
      <c r="AF68" s="224">
        <f t="shared" si="20"/>
        <v>0</v>
      </c>
      <c r="AG68" s="224">
        <f t="shared" si="20"/>
        <v>0</v>
      </c>
      <c r="AH68" s="224">
        <f t="shared" si="20"/>
        <v>30159744</v>
      </c>
      <c r="AI68" s="224">
        <f t="shared" si="20"/>
        <v>9160702.1999999993</v>
      </c>
      <c r="AJ68" s="224">
        <f t="shared" si="20"/>
        <v>0</v>
      </c>
      <c r="AK68" s="224">
        <f t="shared" si="20"/>
        <v>9160702.1999999993</v>
      </c>
      <c r="AL68" s="263">
        <f t="shared" si="20"/>
        <v>-25159198.600000001</v>
      </c>
      <c r="AM68" s="66"/>
      <c r="AN68" s="66"/>
    </row>
    <row r="69" spans="1:40" s="4" customFormat="1" ht="16.5" thickBot="1" x14ac:dyDescent="0.25">
      <c r="A69" s="5"/>
      <c r="B69" s="113"/>
      <c r="C69" s="478" t="s">
        <v>218</v>
      </c>
      <c r="D69" s="479"/>
      <c r="E69" s="454"/>
      <c r="F69" s="116"/>
      <c r="G69" s="116"/>
      <c r="H69" s="116"/>
      <c r="I69" s="116"/>
      <c r="J69" s="117">
        <f t="shared" ref="J69:AL69" si="21">J68+J52</f>
        <v>22906175.699999999</v>
      </c>
      <c r="K69" s="117">
        <f t="shared" si="21"/>
        <v>0</v>
      </c>
      <c r="L69" s="117">
        <f t="shared" si="21"/>
        <v>22906175.699999999</v>
      </c>
      <c r="M69" s="117">
        <f t="shared" si="21"/>
        <v>79883915.450000003</v>
      </c>
      <c r="N69" s="117">
        <f t="shared" si="21"/>
        <v>0</v>
      </c>
      <c r="O69" s="117">
        <f t="shared" si="21"/>
        <v>79883915.450000003</v>
      </c>
      <c r="P69" s="117">
        <f t="shared" si="21"/>
        <v>96224673.050000012</v>
      </c>
      <c r="Q69" s="117">
        <f t="shared" si="21"/>
        <v>1150000</v>
      </c>
      <c r="R69" s="117">
        <f t="shared" si="21"/>
        <v>97374673.050000012</v>
      </c>
      <c r="S69" s="117">
        <f t="shared" si="21"/>
        <v>84322847.150000006</v>
      </c>
      <c r="T69" s="117">
        <f t="shared" si="21"/>
        <v>1150000</v>
      </c>
      <c r="U69" s="117">
        <f t="shared" si="21"/>
        <v>85472847.150000006</v>
      </c>
      <c r="V69" s="117">
        <f t="shared" si="21"/>
        <v>85474847.150000006</v>
      </c>
      <c r="W69" s="117">
        <f t="shared" si="21"/>
        <v>1150000</v>
      </c>
      <c r="X69" s="117">
        <f t="shared" si="21"/>
        <v>86624847.150000006</v>
      </c>
      <c r="Y69" s="117">
        <f t="shared" si="21"/>
        <v>368812458.5</v>
      </c>
      <c r="Z69" s="117">
        <f t="shared" si="21"/>
        <v>3450000</v>
      </c>
      <c r="AA69" s="117">
        <f t="shared" si="21"/>
        <v>372262458.5</v>
      </c>
      <c r="AB69" s="117">
        <f t="shared" si="21"/>
        <v>88622042.400000006</v>
      </c>
      <c r="AC69" s="117">
        <f t="shared" si="21"/>
        <v>1150000</v>
      </c>
      <c r="AD69" s="117">
        <f t="shared" si="21"/>
        <v>89772042.399999991</v>
      </c>
      <c r="AE69" s="117">
        <f t="shared" si="21"/>
        <v>64141191</v>
      </c>
      <c r="AF69" s="117">
        <f t="shared" si="21"/>
        <v>0</v>
      </c>
      <c r="AG69" s="117">
        <f t="shared" si="21"/>
        <v>0</v>
      </c>
      <c r="AH69" s="117">
        <f t="shared" si="21"/>
        <v>64141191</v>
      </c>
      <c r="AI69" s="117">
        <f t="shared" si="21"/>
        <v>84137567.500000015</v>
      </c>
      <c r="AJ69" s="117">
        <f t="shared" si="21"/>
        <v>2300000</v>
      </c>
      <c r="AK69" s="117">
        <f t="shared" si="21"/>
        <v>86437567.500000015</v>
      </c>
      <c r="AL69" s="122">
        <f t="shared" si="21"/>
        <v>-131911657.59999999</v>
      </c>
      <c r="AM69" s="67">
        <f>AL69/AA69</f>
        <v>-0.35435122341244624</v>
      </c>
      <c r="AN69" s="66"/>
    </row>
    <row r="70" spans="1:40" ht="16.5" thickBot="1" x14ac:dyDescent="0.25">
      <c r="B70" s="485" t="s">
        <v>287</v>
      </c>
      <c r="C70" s="486"/>
      <c r="D70" s="486"/>
      <c r="E70" s="486"/>
      <c r="F70" s="486"/>
      <c r="G70" s="486"/>
      <c r="H70" s="486"/>
      <c r="I70" s="486"/>
      <c r="J70" s="486"/>
      <c r="K70" s="486"/>
      <c r="L70" s="486"/>
      <c r="M70" s="486"/>
      <c r="N70" s="486"/>
      <c r="O70" s="486"/>
      <c r="P70" s="486"/>
      <c r="Q70" s="486"/>
      <c r="R70" s="486"/>
      <c r="S70" s="486"/>
      <c r="T70" s="486"/>
      <c r="U70" s="486"/>
      <c r="V70" s="486"/>
      <c r="W70" s="486"/>
      <c r="X70" s="486"/>
      <c r="Y70" s="486"/>
      <c r="Z70" s="486"/>
      <c r="AA70" s="486"/>
      <c r="AB70" s="486"/>
      <c r="AC70" s="486"/>
      <c r="AD70" s="486"/>
      <c r="AE70" s="486"/>
      <c r="AF70" s="486"/>
      <c r="AG70" s="486"/>
      <c r="AH70" s="486"/>
      <c r="AI70" s="486"/>
      <c r="AJ70" s="486"/>
      <c r="AK70" s="486"/>
      <c r="AL70" s="487"/>
      <c r="AM70" s="65"/>
      <c r="AN70" s="65"/>
    </row>
    <row r="71" spans="1:40" ht="16.5" thickBot="1" x14ac:dyDescent="0.25">
      <c r="A71" s="4"/>
      <c r="B71" s="485" t="s">
        <v>223</v>
      </c>
      <c r="C71" s="486"/>
      <c r="D71" s="486"/>
      <c r="E71" s="486"/>
      <c r="F71" s="486"/>
      <c r="G71" s="486"/>
      <c r="H71" s="486"/>
      <c r="I71" s="486"/>
      <c r="J71" s="486"/>
      <c r="K71" s="486"/>
      <c r="L71" s="486"/>
      <c r="M71" s="486"/>
      <c r="N71" s="486"/>
      <c r="O71" s="486"/>
      <c r="P71" s="486"/>
      <c r="Q71" s="486"/>
      <c r="R71" s="486"/>
      <c r="S71" s="486"/>
      <c r="T71" s="486"/>
      <c r="U71" s="486"/>
      <c r="V71" s="486"/>
      <c r="W71" s="486"/>
      <c r="X71" s="486"/>
      <c r="Y71" s="486"/>
      <c r="Z71" s="486"/>
      <c r="AA71" s="486"/>
      <c r="AB71" s="486"/>
      <c r="AC71" s="486"/>
      <c r="AD71" s="486"/>
      <c r="AE71" s="486"/>
      <c r="AF71" s="486"/>
      <c r="AG71" s="486"/>
      <c r="AH71" s="486"/>
      <c r="AI71" s="486"/>
      <c r="AJ71" s="486"/>
      <c r="AK71" s="486"/>
      <c r="AL71" s="487"/>
      <c r="AM71" s="65"/>
      <c r="AN71" s="65"/>
    </row>
    <row r="72" spans="1:40" ht="15.75" x14ac:dyDescent="0.2">
      <c r="A72" s="4"/>
      <c r="B72" s="482" t="s">
        <v>0</v>
      </c>
      <c r="C72" s="482" t="s">
        <v>55</v>
      </c>
      <c r="D72" s="482" t="s">
        <v>1</v>
      </c>
      <c r="E72" s="453" t="s">
        <v>56</v>
      </c>
      <c r="F72" s="482" t="s">
        <v>103</v>
      </c>
      <c r="G72" s="482"/>
      <c r="H72" s="482" t="s">
        <v>60</v>
      </c>
      <c r="I72" s="482"/>
      <c r="J72" s="471" t="s">
        <v>63</v>
      </c>
      <c r="K72" s="471"/>
      <c r="L72" s="471"/>
      <c r="M72" s="471" t="s">
        <v>64</v>
      </c>
      <c r="N72" s="471"/>
      <c r="O72" s="471"/>
      <c r="P72" s="471" t="s">
        <v>65</v>
      </c>
      <c r="Q72" s="495"/>
      <c r="R72" s="495"/>
      <c r="S72" s="498" t="s">
        <v>66</v>
      </c>
      <c r="T72" s="498"/>
      <c r="U72" s="498"/>
      <c r="V72" s="498" t="s">
        <v>137</v>
      </c>
      <c r="W72" s="498"/>
      <c r="X72" s="498"/>
      <c r="Y72" s="498" t="s">
        <v>67</v>
      </c>
      <c r="Z72" s="495"/>
      <c r="AA72" s="495"/>
      <c r="AB72" s="471" t="s">
        <v>68</v>
      </c>
      <c r="AC72" s="471"/>
      <c r="AD72" s="471"/>
      <c r="AE72" s="471"/>
      <c r="AF72" s="471"/>
      <c r="AG72" s="471"/>
      <c r="AH72" s="471"/>
      <c r="AI72" s="471" t="s">
        <v>73</v>
      </c>
      <c r="AJ72" s="496"/>
      <c r="AK72" s="496"/>
      <c r="AL72" s="471" t="s">
        <v>74</v>
      </c>
      <c r="AM72" s="65"/>
      <c r="AN72" s="65"/>
    </row>
    <row r="73" spans="1:40" ht="15.75" x14ac:dyDescent="0.2">
      <c r="A73" s="4"/>
      <c r="B73" s="460"/>
      <c r="C73" s="460"/>
      <c r="D73" s="460"/>
      <c r="E73" s="460" t="s">
        <v>57</v>
      </c>
      <c r="F73" s="464" t="s">
        <v>58</v>
      </c>
      <c r="G73" s="464" t="s">
        <v>59</v>
      </c>
      <c r="H73" s="462" t="s">
        <v>61</v>
      </c>
      <c r="I73" s="462" t="s">
        <v>61</v>
      </c>
      <c r="J73" s="458"/>
      <c r="K73" s="458"/>
      <c r="L73" s="458"/>
      <c r="M73" s="458"/>
      <c r="N73" s="458"/>
      <c r="O73" s="458"/>
      <c r="P73" s="477"/>
      <c r="Q73" s="477"/>
      <c r="R73" s="477"/>
      <c r="S73" s="493"/>
      <c r="T73" s="493"/>
      <c r="U73" s="493"/>
      <c r="V73" s="493"/>
      <c r="W73" s="493"/>
      <c r="X73" s="493"/>
      <c r="Y73" s="477"/>
      <c r="Z73" s="477"/>
      <c r="AA73" s="477"/>
      <c r="AB73" s="458" t="s">
        <v>878</v>
      </c>
      <c r="AC73" s="497"/>
      <c r="AD73" s="497"/>
      <c r="AE73" s="458" t="s">
        <v>70</v>
      </c>
      <c r="AF73" s="490"/>
      <c r="AG73" s="490"/>
      <c r="AH73" s="490"/>
      <c r="AI73" s="470" t="s">
        <v>138</v>
      </c>
      <c r="AJ73" s="470"/>
      <c r="AK73" s="470"/>
      <c r="AL73" s="458"/>
      <c r="AM73" s="65"/>
      <c r="AN73" s="65"/>
    </row>
    <row r="74" spans="1:40" ht="48" thickBot="1" x14ac:dyDescent="0.25">
      <c r="B74" s="483"/>
      <c r="C74" s="483"/>
      <c r="D74" s="483"/>
      <c r="E74" s="483"/>
      <c r="F74" s="494"/>
      <c r="G74" s="494"/>
      <c r="H74" s="484"/>
      <c r="I74" s="484"/>
      <c r="J74" s="125" t="s">
        <v>36</v>
      </c>
      <c r="K74" s="125" t="s">
        <v>37</v>
      </c>
      <c r="L74" s="125" t="s">
        <v>75</v>
      </c>
      <c r="M74" s="125" t="s">
        <v>36</v>
      </c>
      <c r="N74" s="125" t="s">
        <v>37</v>
      </c>
      <c r="O74" s="125" t="s">
        <v>75</v>
      </c>
      <c r="P74" s="125" t="s">
        <v>36</v>
      </c>
      <c r="Q74" s="125" t="s">
        <v>37</v>
      </c>
      <c r="R74" s="125" t="s">
        <v>75</v>
      </c>
      <c r="S74" s="125" t="s">
        <v>36</v>
      </c>
      <c r="T74" s="125" t="s">
        <v>37</v>
      </c>
      <c r="U74" s="125" t="s">
        <v>75</v>
      </c>
      <c r="V74" s="125" t="s">
        <v>36</v>
      </c>
      <c r="W74" s="125" t="s">
        <v>37</v>
      </c>
      <c r="X74" s="125" t="s">
        <v>75</v>
      </c>
      <c r="Y74" s="125" t="s">
        <v>36</v>
      </c>
      <c r="Z74" s="125" t="s">
        <v>37</v>
      </c>
      <c r="AA74" s="125" t="s">
        <v>75</v>
      </c>
      <c r="AB74" s="125" t="s">
        <v>36</v>
      </c>
      <c r="AC74" s="125" t="s">
        <v>37</v>
      </c>
      <c r="AD74" s="125" t="s">
        <v>69</v>
      </c>
      <c r="AE74" s="125" t="s">
        <v>36</v>
      </c>
      <c r="AF74" s="125" t="s">
        <v>37</v>
      </c>
      <c r="AG74" s="125" t="s">
        <v>71</v>
      </c>
      <c r="AH74" s="125" t="s">
        <v>72</v>
      </c>
      <c r="AI74" s="125" t="s">
        <v>36</v>
      </c>
      <c r="AJ74" s="125" t="s">
        <v>37</v>
      </c>
      <c r="AK74" s="125" t="s">
        <v>75</v>
      </c>
      <c r="AL74" s="125"/>
      <c r="AM74" s="65"/>
      <c r="AN74" s="65"/>
    </row>
    <row r="75" spans="1:40" ht="15.75" x14ac:dyDescent="0.25">
      <c r="B75" s="85">
        <v>2.1</v>
      </c>
      <c r="C75" s="480" t="s">
        <v>288</v>
      </c>
      <c r="D75" s="481"/>
      <c r="E75" s="452"/>
      <c r="F75" s="126"/>
      <c r="G75" s="126"/>
      <c r="H75" s="81"/>
      <c r="I75" s="81"/>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127"/>
      <c r="AM75" s="65"/>
      <c r="AN75" s="65"/>
    </row>
    <row r="76" spans="1:40" ht="15.75" x14ac:dyDescent="0.25">
      <c r="B76" s="91"/>
      <c r="C76" s="92" t="s">
        <v>77</v>
      </c>
      <c r="D76" s="128"/>
      <c r="E76" s="128"/>
      <c r="F76" s="129"/>
      <c r="G76" s="129"/>
      <c r="H76" s="44"/>
      <c r="I76" s="44"/>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130"/>
      <c r="AM76" s="65"/>
      <c r="AN76" s="65"/>
    </row>
    <row r="77" spans="1:40" ht="63" x14ac:dyDescent="0.25">
      <c r="B77" s="293" t="s">
        <v>3</v>
      </c>
      <c r="C77" s="327" t="s">
        <v>289</v>
      </c>
      <c r="D77" s="328"/>
      <c r="E77" s="296" t="s">
        <v>133</v>
      </c>
      <c r="F77" s="329" t="s">
        <v>85</v>
      </c>
      <c r="G77" s="297" t="s">
        <v>290</v>
      </c>
      <c r="H77" s="330">
        <v>2023</v>
      </c>
      <c r="I77" s="307">
        <v>2025</v>
      </c>
      <c r="J77" s="301">
        <f>SUM(J78:J80)</f>
        <v>0</v>
      </c>
      <c r="K77" s="301">
        <f>SUM(K78:K80)</f>
        <v>0</v>
      </c>
      <c r="L77" s="301">
        <f>J77+K77</f>
        <v>0</v>
      </c>
      <c r="M77" s="301">
        <f>SUM(M78:M80)</f>
        <v>1548000</v>
      </c>
      <c r="N77" s="301">
        <f>SUM(N78:N80)</f>
        <v>0</v>
      </c>
      <c r="O77" s="301">
        <f>M77+N77</f>
        <v>1548000</v>
      </c>
      <c r="P77" s="301">
        <f>SUM(P78:P80)</f>
        <v>1468800</v>
      </c>
      <c r="Q77" s="301">
        <f>SUM(Q78:Q80)</f>
        <v>0</v>
      </c>
      <c r="R77" s="301">
        <f t="shared" ref="R77:R115" si="22">SUM(P77:Q77)</f>
        <v>1468800</v>
      </c>
      <c r="S77" s="301">
        <f>SUM(S78:S80)</f>
        <v>1177736.3999999999</v>
      </c>
      <c r="T77" s="301">
        <f>SUM(T78:T80)</f>
        <v>0</v>
      </c>
      <c r="U77" s="301">
        <f t="shared" ref="U77:U115" si="23">SUM(S77:T77)</f>
        <v>1177736.3999999999</v>
      </c>
      <c r="V77" s="301">
        <f>SUM(V78:V80)</f>
        <v>0</v>
      </c>
      <c r="W77" s="301">
        <f>SUM(W78:W80)</f>
        <v>0</v>
      </c>
      <c r="X77" s="301">
        <f>V77+W77</f>
        <v>0</v>
      </c>
      <c r="Y77" s="301">
        <f t="shared" ref="Y77:Z80" si="24">J77+M77+P77+S77+V77</f>
        <v>4194536.4000000004</v>
      </c>
      <c r="Z77" s="301">
        <f t="shared" si="24"/>
        <v>0</v>
      </c>
      <c r="AA77" s="301">
        <f>Y77+Z77</f>
        <v>4194536.4000000004</v>
      </c>
      <c r="AB77" s="301">
        <f>SUM(AB78:AB80)</f>
        <v>0</v>
      </c>
      <c r="AC77" s="301">
        <f>SUM(AC78:AC80)</f>
        <v>0</v>
      </c>
      <c r="AD77" s="301">
        <f>AB77+AC77</f>
        <v>0</v>
      </c>
      <c r="AE77" s="301">
        <f>SUM(AE78:AE80)</f>
        <v>0</v>
      </c>
      <c r="AF77" s="301">
        <f>SUM(AF78:AF80)</f>
        <v>0</v>
      </c>
      <c r="AG77" s="316"/>
      <c r="AH77" s="316">
        <f>AE77+AF77</f>
        <v>0</v>
      </c>
      <c r="AI77" s="301">
        <f>SUM(AI78:AI80)</f>
        <v>1177736</v>
      </c>
      <c r="AJ77" s="301">
        <f>SUM(AJ78:AJ80)</f>
        <v>0</v>
      </c>
      <c r="AK77" s="316">
        <f>AI77+AJ77</f>
        <v>1177736</v>
      </c>
      <c r="AL77" s="305">
        <f>SUM(AK77,AH77,AD77)-AA77</f>
        <v>-3016800.4000000004</v>
      </c>
      <c r="AM77" s="65"/>
      <c r="AN77" s="65"/>
    </row>
    <row r="78" spans="1:40" ht="94.5" x14ac:dyDescent="0.2">
      <c r="B78" s="91" t="s">
        <v>455</v>
      </c>
      <c r="C78" s="131" t="s">
        <v>1120</v>
      </c>
      <c r="D78" s="132"/>
      <c r="E78" s="216" t="s">
        <v>133</v>
      </c>
      <c r="F78" s="175" t="s">
        <v>85</v>
      </c>
      <c r="G78" s="1" t="s">
        <v>913</v>
      </c>
      <c r="H78" s="257">
        <v>2023</v>
      </c>
      <c r="I78" s="99">
        <v>2023</v>
      </c>
      <c r="J78" s="10">
        <v>0</v>
      </c>
      <c r="K78" s="9">
        <v>0</v>
      </c>
      <c r="L78" s="94">
        <f>SUM(J78:K78)</f>
        <v>0</v>
      </c>
      <c r="M78" s="10">
        <v>1548000</v>
      </c>
      <c r="N78" s="9">
        <v>0</v>
      </c>
      <c r="O78" s="94">
        <f>SUM(M78:N78)</f>
        <v>1548000</v>
      </c>
      <c r="P78" s="10">
        <v>0</v>
      </c>
      <c r="Q78" s="94">
        <v>0</v>
      </c>
      <c r="R78" s="94">
        <f t="shared" si="22"/>
        <v>0</v>
      </c>
      <c r="S78" s="10">
        <v>0</v>
      </c>
      <c r="T78" s="94">
        <v>0</v>
      </c>
      <c r="U78" s="94">
        <f t="shared" si="23"/>
        <v>0</v>
      </c>
      <c r="V78" s="10">
        <v>0</v>
      </c>
      <c r="W78" s="94">
        <v>0</v>
      </c>
      <c r="X78" s="94">
        <f>SUM(V78:W78)</f>
        <v>0</v>
      </c>
      <c r="Y78" s="10">
        <f t="shared" si="24"/>
        <v>1548000</v>
      </c>
      <c r="Z78" s="10">
        <f t="shared" si="24"/>
        <v>0</v>
      </c>
      <c r="AA78" s="10">
        <f>SUM(Y78:Z78)</f>
        <v>1548000</v>
      </c>
      <c r="AB78" s="10">
        <v>0</v>
      </c>
      <c r="AC78" s="94">
        <v>0</v>
      </c>
      <c r="AD78" s="94">
        <f>SUM(AB78:AC78)</f>
        <v>0</v>
      </c>
      <c r="AE78" s="10">
        <v>0</v>
      </c>
      <c r="AF78" s="94">
        <v>0</v>
      </c>
      <c r="AG78" s="118"/>
      <c r="AH78" s="118">
        <f>AE78+AF78</f>
        <v>0</v>
      </c>
      <c r="AI78" s="118">
        <v>0</v>
      </c>
      <c r="AJ78" s="118">
        <v>0</v>
      </c>
      <c r="AK78" s="118">
        <f>SUM(AI78:AJ78)</f>
        <v>0</v>
      </c>
      <c r="AL78" s="101">
        <f t="shared" ref="AL78:AL113" si="25">SUM(AK78+AH78+AD78)-AA78</f>
        <v>-1548000</v>
      </c>
      <c r="AM78" s="65"/>
      <c r="AN78" s="65"/>
    </row>
    <row r="79" spans="1:40" ht="83.25" customHeight="1" x14ac:dyDescent="0.2">
      <c r="B79" s="91" t="s">
        <v>456</v>
      </c>
      <c r="C79" s="131" t="s">
        <v>1121</v>
      </c>
      <c r="D79" s="132"/>
      <c r="E79" s="216" t="s">
        <v>133</v>
      </c>
      <c r="F79" s="175" t="s">
        <v>85</v>
      </c>
      <c r="G79" s="1" t="s">
        <v>914</v>
      </c>
      <c r="H79" s="257">
        <v>2024</v>
      </c>
      <c r="I79" s="99">
        <v>2024</v>
      </c>
      <c r="J79" s="10">
        <v>0</v>
      </c>
      <c r="K79" s="9">
        <v>0</v>
      </c>
      <c r="L79" s="94">
        <f>SUM(J79:K79)</f>
        <v>0</v>
      </c>
      <c r="M79" s="10">
        <v>0</v>
      </c>
      <c r="N79" s="9">
        <v>0</v>
      </c>
      <c r="O79" s="94">
        <f>SUM(M79:N79)</f>
        <v>0</v>
      </c>
      <c r="P79" s="10">
        <v>1468800</v>
      </c>
      <c r="Q79" s="94">
        <v>0</v>
      </c>
      <c r="R79" s="94">
        <f t="shared" si="22"/>
        <v>1468800</v>
      </c>
      <c r="S79" s="10">
        <v>0</v>
      </c>
      <c r="T79" s="94">
        <v>0</v>
      </c>
      <c r="U79" s="94">
        <f t="shared" si="23"/>
        <v>0</v>
      </c>
      <c r="V79" s="10">
        <v>0</v>
      </c>
      <c r="W79" s="94">
        <v>0</v>
      </c>
      <c r="X79" s="94">
        <f>SUM(V79:W79)</f>
        <v>0</v>
      </c>
      <c r="Y79" s="10">
        <f t="shared" si="24"/>
        <v>1468800</v>
      </c>
      <c r="Z79" s="10">
        <f t="shared" si="24"/>
        <v>0</v>
      </c>
      <c r="AA79" s="10">
        <f>SUM(Y79:Z79)</f>
        <v>1468800</v>
      </c>
      <c r="AB79" s="10">
        <v>0</v>
      </c>
      <c r="AC79" s="94">
        <v>0</v>
      </c>
      <c r="AD79" s="94">
        <f>SUM(AB79:AC79)</f>
        <v>0</v>
      </c>
      <c r="AE79" s="10">
        <v>0</v>
      </c>
      <c r="AF79" s="94">
        <v>0</v>
      </c>
      <c r="AG79" s="118"/>
      <c r="AH79" s="118">
        <f>AE79+AF79</f>
        <v>0</v>
      </c>
      <c r="AI79" s="118">
        <v>0</v>
      </c>
      <c r="AJ79" s="118">
        <v>0</v>
      </c>
      <c r="AK79" s="118">
        <f>SUM(AI79:AJ79)</f>
        <v>0</v>
      </c>
      <c r="AL79" s="101">
        <f t="shared" si="25"/>
        <v>-1468800</v>
      </c>
      <c r="AM79" s="65"/>
      <c r="AN79" s="65"/>
    </row>
    <row r="80" spans="1:40" ht="36.75" customHeight="1" x14ac:dyDescent="0.2">
      <c r="B80" s="91" t="s">
        <v>457</v>
      </c>
      <c r="C80" s="131" t="s">
        <v>1122</v>
      </c>
      <c r="D80" s="132"/>
      <c r="E80" s="216" t="s">
        <v>133</v>
      </c>
      <c r="F80" s="175" t="s">
        <v>85</v>
      </c>
      <c r="G80" s="1" t="s">
        <v>454</v>
      </c>
      <c r="H80" s="257">
        <v>2025</v>
      </c>
      <c r="I80" s="99">
        <v>2025</v>
      </c>
      <c r="J80" s="10">
        <v>0</v>
      </c>
      <c r="K80" s="9">
        <v>0</v>
      </c>
      <c r="L80" s="94">
        <f>SUM(J80:K80)</f>
        <v>0</v>
      </c>
      <c r="M80" s="10">
        <v>0</v>
      </c>
      <c r="N80" s="9">
        <v>0</v>
      </c>
      <c r="O80" s="94">
        <f>SUM(M80:N80)</f>
        <v>0</v>
      </c>
      <c r="P80" s="10">
        <v>0</v>
      </c>
      <c r="Q80" s="94">
        <v>0</v>
      </c>
      <c r="R80" s="94">
        <f t="shared" si="22"/>
        <v>0</v>
      </c>
      <c r="S80" s="10">
        <v>1177736.3999999999</v>
      </c>
      <c r="T80" s="94">
        <v>0</v>
      </c>
      <c r="U80" s="94">
        <f t="shared" si="23"/>
        <v>1177736.3999999999</v>
      </c>
      <c r="V80" s="10">
        <v>0</v>
      </c>
      <c r="W80" s="94">
        <v>0</v>
      </c>
      <c r="X80" s="94">
        <f>SUM(V80:W80)</f>
        <v>0</v>
      </c>
      <c r="Y80" s="10">
        <f t="shared" si="24"/>
        <v>1177736.3999999999</v>
      </c>
      <c r="Z80" s="10">
        <f t="shared" si="24"/>
        <v>0</v>
      </c>
      <c r="AA80" s="10">
        <f>SUM(Y80:Z80)</f>
        <v>1177736.3999999999</v>
      </c>
      <c r="AB80" s="10">
        <v>0</v>
      </c>
      <c r="AC80" s="94">
        <v>0</v>
      </c>
      <c r="AD80" s="94">
        <f>SUM(AB80:AC80)</f>
        <v>0</v>
      </c>
      <c r="AE80" s="10">
        <v>0</v>
      </c>
      <c r="AF80" s="94">
        <v>0</v>
      </c>
      <c r="AG80" s="118"/>
      <c r="AH80" s="118">
        <f>AE80+AF80</f>
        <v>0</v>
      </c>
      <c r="AI80" s="118">
        <v>1177736</v>
      </c>
      <c r="AJ80" s="118">
        <v>0</v>
      </c>
      <c r="AK80" s="118">
        <f>SUM(AI80:AJ80)</f>
        <v>1177736</v>
      </c>
      <c r="AL80" s="101">
        <f t="shared" si="25"/>
        <v>-0.39999999990686774</v>
      </c>
      <c r="AM80" s="65"/>
      <c r="AN80" s="65"/>
    </row>
    <row r="81" spans="2:40" ht="63" x14ac:dyDescent="0.2">
      <c r="B81" s="293" t="s">
        <v>4</v>
      </c>
      <c r="C81" s="327" t="s">
        <v>291</v>
      </c>
      <c r="D81" s="328"/>
      <c r="E81" s="330" t="s">
        <v>133</v>
      </c>
      <c r="F81" s="297" t="s">
        <v>85</v>
      </c>
      <c r="G81" s="297" t="s">
        <v>915</v>
      </c>
      <c r="H81" s="330">
        <v>2023</v>
      </c>
      <c r="I81" s="307">
        <v>2024</v>
      </c>
      <c r="J81" s="301">
        <f>SUM(J82:J85)</f>
        <v>0</v>
      </c>
      <c r="K81" s="301">
        <f>SUM(K82:K85)</f>
        <v>0</v>
      </c>
      <c r="L81" s="301">
        <f>J81+K81</f>
        <v>0</v>
      </c>
      <c r="M81" s="301">
        <f>SUM(M82:M85)</f>
        <v>2376000</v>
      </c>
      <c r="N81" s="301">
        <f>SUM(N82:N85)</f>
        <v>0</v>
      </c>
      <c r="O81" s="301">
        <f>M81+N81</f>
        <v>2376000</v>
      </c>
      <c r="P81" s="301">
        <f>SUM(P82:P85)</f>
        <v>3741348.9</v>
      </c>
      <c r="Q81" s="301">
        <f>SUM(Q82:Q85)</f>
        <v>0</v>
      </c>
      <c r="R81" s="301">
        <f t="shared" si="22"/>
        <v>3741348.9</v>
      </c>
      <c r="S81" s="301">
        <f>SUM(S82:S85)</f>
        <v>0</v>
      </c>
      <c r="T81" s="301">
        <f>SUM(T82:T85)</f>
        <v>0</v>
      </c>
      <c r="U81" s="301">
        <f t="shared" si="23"/>
        <v>0</v>
      </c>
      <c r="V81" s="301">
        <f>SUM(V82:V85)</f>
        <v>0</v>
      </c>
      <c r="W81" s="301">
        <f>SUM(W82:W85)</f>
        <v>0</v>
      </c>
      <c r="X81" s="301">
        <f>V81+W81</f>
        <v>0</v>
      </c>
      <c r="Y81" s="301">
        <f t="shared" ref="Y81:Y114" si="26">J81+M81+P81+S81+V81</f>
        <v>6117348.9000000004</v>
      </c>
      <c r="Z81" s="301">
        <f t="shared" ref="Z81:Z114" si="27">K81+N81+Q81+T81+W81</f>
        <v>0</v>
      </c>
      <c r="AA81" s="301">
        <f>Y81+Z81</f>
        <v>6117348.9000000004</v>
      </c>
      <c r="AB81" s="301">
        <f>SUM(AB82:AB85)</f>
        <v>3741348.9</v>
      </c>
      <c r="AC81" s="301">
        <f>SUM(AC82:AC85)</f>
        <v>0</v>
      </c>
      <c r="AD81" s="301">
        <f>AB81+AC81</f>
        <v>3741348.9</v>
      </c>
      <c r="AE81" s="301">
        <f>SUM(AE82:AE85)</f>
        <v>0</v>
      </c>
      <c r="AF81" s="301">
        <f>SUM(AF82:AF85)</f>
        <v>0</v>
      </c>
      <c r="AG81" s="316"/>
      <c r="AH81" s="316">
        <f>AE81+AF81</f>
        <v>0</v>
      </c>
      <c r="AI81" s="301">
        <f>SUM(AI82:AI85)</f>
        <v>0</v>
      </c>
      <c r="AJ81" s="301">
        <f>SUM(AJ82:AJ85)</f>
        <v>0</v>
      </c>
      <c r="AK81" s="316">
        <f>AI81+AJ81</f>
        <v>0</v>
      </c>
      <c r="AL81" s="305">
        <f>SUM(AK81+AH81+AD81)-AA81</f>
        <v>-2376000.0000000005</v>
      </c>
      <c r="AM81" s="65"/>
      <c r="AN81" s="65"/>
    </row>
    <row r="82" spans="2:40" ht="63" x14ac:dyDescent="0.2">
      <c r="B82" s="91" t="s">
        <v>458</v>
      </c>
      <c r="C82" s="131" t="s">
        <v>1123</v>
      </c>
      <c r="D82" s="132"/>
      <c r="E82" s="258" t="s">
        <v>133</v>
      </c>
      <c r="F82" s="1" t="s">
        <v>85</v>
      </c>
      <c r="G82" s="1" t="s">
        <v>915</v>
      </c>
      <c r="H82" s="257">
        <v>2023</v>
      </c>
      <c r="I82" s="99">
        <v>2023</v>
      </c>
      <c r="J82" s="10">
        <v>0</v>
      </c>
      <c r="K82" s="9">
        <v>0</v>
      </c>
      <c r="L82" s="94">
        <f>SUM(J82:K82)</f>
        <v>0</v>
      </c>
      <c r="M82" s="10">
        <v>1488000</v>
      </c>
      <c r="N82" s="9">
        <v>0</v>
      </c>
      <c r="O82" s="94">
        <f>SUM(M82:N82)</f>
        <v>1488000</v>
      </c>
      <c r="P82" s="10">
        <v>0</v>
      </c>
      <c r="Q82" s="9">
        <v>0</v>
      </c>
      <c r="R82" s="94">
        <f t="shared" si="22"/>
        <v>0</v>
      </c>
      <c r="S82" s="10">
        <v>0</v>
      </c>
      <c r="T82" s="94">
        <v>0</v>
      </c>
      <c r="U82" s="94">
        <f t="shared" si="23"/>
        <v>0</v>
      </c>
      <c r="V82" s="10">
        <v>0</v>
      </c>
      <c r="W82" s="94">
        <v>0</v>
      </c>
      <c r="X82" s="94">
        <f>SUM(V82:W82)</f>
        <v>0</v>
      </c>
      <c r="Y82" s="10">
        <f t="shared" si="26"/>
        <v>1488000</v>
      </c>
      <c r="Z82" s="10">
        <f t="shared" si="27"/>
        <v>0</v>
      </c>
      <c r="AA82" s="10">
        <f>SUM(Y82:Z82)</f>
        <v>1488000</v>
      </c>
      <c r="AB82" s="10">
        <v>0</v>
      </c>
      <c r="AC82" s="94">
        <v>0</v>
      </c>
      <c r="AD82" s="94">
        <f>SUM(AB82:AC82)</f>
        <v>0</v>
      </c>
      <c r="AE82" s="10">
        <v>0</v>
      </c>
      <c r="AF82" s="94">
        <v>0</v>
      </c>
      <c r="AG82" s="118"/>
      <c r="AH82" s="118">
        <v>0</v>
      </c>
      <c r="AI82" s="118">
        <v>0</v>
      </c>
      <c r="AJ82" s="118">
        <v>0</v>
      </c>
      <c r="AK82" s="118">
        <f>SUM(AI82:AJ82)</f>
        <v>0</v>
      </c>
      <c r="AL82" s="101">
        <f t="shared" si="25"/>
        <v>-1488000</v>
      </c>
      <c r="AM82" s="65"/>
      <c r="AN82" s="65"/>
    </row>
    <row r="83" spans="2:40" ht="63" x14ac:dyDescent="0.2">
      <c r="B83" s="91" t="s">
        <v>459</v>
      </c>
      <c r="C83" s="131" t="s">
        <v>1124</v>
      </c>
      <c r="D83" s="132"/>
      <c r="E83" s="258" t="s">
        <v>133</v>
      </c>
      <c r="F83" s="1" t="s">
        <v>85</v>
      </c>
      <c r="G83" s="1" t="s">
        <v>468</v>
      </c>
      <c r="H83" s="257">
        <v>2023</v>
      </c>
      <c r="I83" s="99">
        <v>2023</v>
      </c>
      <c r="J83" s="10">
        <v>0</v>
      </c>
      <c r="K83" s="9">
        <v>0</v>
      </c>
      <c r="L83" s="94">
        <f>SUM(J83:K83)</f>
        <v>0</v>
      </c>
      <c r="M83" s="10">
        <v>888000</v>
      </c>
      <c r="N83" s="9">
        <v>0</v>
      </c>
      <c r="O83" s="94">
        <f>SUM(M83:N83)</f>
        <v>888000</v>
      </c>
      <c r="P83" s="10">
        <v>0</v>
      </c>
      <c r="Q83" s="9">
        <v>0</v>
      </c>
      <c r="R83" s="94">
        <f t="shared" si="22"/>
        <v>0</v>
      </c>
      <c r="S83" s="10">
        <v>0</v>
      </c>
      <c r="T83" s="94">
        <v>0</v>
      </c>
      <c r="U83" s="94">
        <f t="shared" si="23"/>
        <v>0</v>
      </c>
      <c r="V83" s="10">
        <v>0</v>
      </c>
      <c r="W83" s="94">
        <v>0</v>
      </c>
      <c r="X83" s="94">
        <f>SUM(V83:W83)</f>
        <v>0</v>
      </c>
      <c r="Y83" s="10">
        <f t="shared" si="26"/>
        <v>888000</v>
      </c>
      <c r="Z83" s="10">
        <f t="shared" si="27"/>
        <v>0</v>
      </c>
      <c r="AA83" s="10">
        <f>SUM(Y83:Z83)</f>
        <v>888000</v>
      </c>
      <c r="AB83" s="10">
        <v>0</v>
      </c>
      <c r="AC83" s="94">
        <v>0</v>
      </c>
      <c r="AD83" s="94">
        <f>SUM(AB83:AC83)</f>
        <v>0</v>
      </c>
      <c r="AE83" s="10">
        <v>0</v>
      </c>
      <c r="AF83" s="94">
        <v>0</v>
      </c>
      <c r="AG83" s="118"/>
      <c r="AH83" s="118">
        <v>0</v>
      </c>
      <c r="AI83" s="118">
        <v>0</v>
      </c>
      <c r="AJ83" s="118">
        <v>0</v>
      </c>
      <c r="AK83" s="118">
        <f>SUM(AI83:AJ83)</f>
        <v>0</v>
      </c>
      <c r="AL83" s="101">
        <f t="shared" si="25"/>
        <v>-888000</v>
      </c>
      <c r="AM83" s="65"/>
      <c r="AN83" s="65"/>
    </row>
    <row r="84" spans="2:40" ht="57" customHeight="1" x14ac:dyDescent="0.2">
      <c r="B84" s="91" t="s">
        <v>460</v>
      </c>
      <c r="C84" s="131" t="s">
        <v>1125</v>
      </c>
      <c r="D84" s="132"/>
      <c r="E84" s="258" t="s">
        <v>133</v>
      </c>
      <c r="F84" s="1" t="s">
        <v>85</v>
      </c>
      <c r="G84" s="1" t="s">
        <v>916</v>
      </c>
      <c r="H84" s="257">
        <v>2024</v>
      </c>
      <c r="I84" s="99">
        <v>2024</v>
      </c>
      <c r="J84" s="10">
        <v>0</v>
      </c>
      <c r="K84" s="9">
        <v>0</v>
      </c>
      <c r="L84" s="94">
        <f>SUM(J84:K84)</f>
        <v>0</v>
      </c>
      <c r="M84" s="10">
        <v>0</v>
      </c>
      <c r="N84" s="9">
        <v>0</v>
      </c>
      <c r="O84" s="94">
        <f>SUM(M84:N84)</f>
        <v>0</v>
      </c>
      <c r="P84" s="10">
        <v>3618230.4</v>
      </c>
      <c r="Q84" s="9">
        <v>0</v>
      </c>
      <c r="R84" s="94">
        <f t="shared" si="22"/>
        <v>3618230.4</v>
      </c>
      <c r="S84" s="10">
        <v>0</v>
      </c>
      <c r="T84" s="94">
        <v>0</v>
      </c>
      <c r="U84" s="94">
        <f t="shared" si="23"/>
        <v>0</v>
      </c>
      <c r="V84" s="10">
        <v>0</v>
      </c>
      <c r="W84" s="94">
        <v>0</v>
      </c>
      <c r="X84" s="94">
        <f>SUM(V84:W84)</f>
        <v>0</v>
      </c>
      <c r="Y84" s="10">
        <f t="shared" si="26"/>
        <v>3618230.4</v>
      </c>
      <c r="Z84" s="10">
        <f t="shared" si="27"/>
        <v>0</v>
      </c>
      <c r="AA84" s="10">
        <f>SUM(Y84:Z84)</f>
        <v>3618230.4</v>
      </c>
      <c r="AB84" s="10">
        <v>3618230.4</v>
      </c>
      <c r="AC84" s="94">
        <v>0</v>
      </c>
      <c r="AD84" s="94">
        <f>SUM(AB84:AC84)</f>
        <v>3618230.4</v>
      </c>
      <c r="AE84" s="10">
        <v>0</v>
      </c>
      <c r="AF84" s="94">
        <v>0</v>
      </c>
      <c r="AG84" s="118"/>
      <c r="AH84" s="118">
        <v>0</v>
      </c>
      <c r="AI84" s="118">
        <v>0</v>
      </c>
      <c r="AJ84" s="118">
        <v>0</v>
      </c>
      <c r="AK84" s="118">
        <f>SUM(AI84:AJ84)</f>
        <v>0</v>
      </c>
      <c r="AL84" s="101">
        <f t="shared" si="25"/>
        <v>0</v>
      </c>
      <c r="AM84" s="65"/>
      <c r="AN84" s="65"/>
    </row>
    <row r="85" spans="2:40" ht="73.5" customHeight="1" x14ac:dyDescent="0.2">
      <c r="B85" s="91" t="s">
        <v>461</v>
      </c>
      <c r="C85" s="131" t="s">
        <v>1126</v>
      </c>
      <c r="D85" s="132"/>
      <c r="E85" s="258" t="s">
        <v>133</v>
      </c>
      <c r="F85" s="1" t="s">
        <v>85</v>
      </c>
      <c r="G85" s="1" t="s">
        <v>467</v>
      </c>
      <c r="H85" s="257">
        <v>2024</v>
      </c>
      <c r="I85" s="99">
        <v>2024</v>
      </c>
      <c r="J85" s="10">
        <v>0</v>
      </c>
      <c r="K85" s="9">
        <v>0</v>
      </c>
      <c r="L85" s="94">
        <f>SUM(J85:K85)</f>
        <v>0</v>
      </c>
      <c r="M85" s="10">
        <v>0</v>
      </c>
      <c r="N85" s="9">
        <v>0</v>
      </c>
      <c r="O85" s="94">
        <f>SUM(M85:N85)</f>
        <v>0</v>
      </c>
      <c r="P85" s="10">
        <v>123118.5</v>
      </c>
      <c r="Q85" s="9">
        <v>0</v>
      </c>
      <c r="R85" s="94">
        <f t="shared" si="22"/>
        <v>123118.5</v>
      </c>
      <c r="S85" s="10">
        <v>0</v>
      </c>
      <c r="T85" s="94">
        <v>0</v>
      </c>
      <c r="U85" s="94">
        <f t="shared" si="23"/>
        <v>0</v>
      </c>
      <c r="V85" s="10">
        <v>0</v>
      </c>
      <c r="W85" s="94">
        <v>0</v>
      </c>
      <c r="X85" s="94">
        <f>SUM(V85:W85)</f>
        <v>0</v>
      </c>
      <c r="Y85" s="10">
        <f t="shared" si="26"/>
        <v>123118.5</v>
      </c>
      <c r="Z85" s="10">
        <f t="shared" si="27"/>
        <v>0</v>
      </c>
      <c r="AA85" s="10">
        <f>SUM(Y85:Z85)</f>
        <v>123118.5</v>
      </c>
      <c r="AB85" s="10">
        <v>123118.5</v>
      </c>
      <c r="AC85" s="94">
        <v>0</v>
      </c>
      <c r="AD85" s="94">
        <f>SUM(AB85:AC85)</f>
        <v>123118.5</v>
      </c>
      <c r="AE85" s="10">
        <v>0</v>
      </c>
      <c r="AF85" s="94">
        <v>0</v>
      </c>
      <c r="AG85" s="118"/>
      <c r="AH85" s="118">
        <v>0</v>
      </c>
      <c r="AI85" s="118">
        <v>0</v>
      </c>
      <c r="AJ85" s="118">
        <v>0</v>
      </c>
      <c r="AK85" s="118">
        <f>SUM(AI85:AJ85)</f>
        <v>0</v>
      </c>
      <c r="AL85" s="101">
        <f t="shared" si="25"/>
        <v>0</v>
      </c>
      <c r="AM85" s="65"/>
      <c r="AN85" s="65"/>
    </row>
    <row r="86" spans="2:40" ht="116.25" customHeight="1" x14ac:dyDescent="0.25">
      <c r="B86" s="331" t="s">
        <v>5</v>
      </c>
      <c r="C86" s="327" t="s">
        <v>292</v>
      </c>
      <c r="D86" s="332"/>
      <c r="E86" s="330" t="s">
        <v>221</v>
      </c>
      <c r="F86" s="297" t="s">
        <v>254</v>
      </c>
      <c r="G86" s="297" t="s">
        <v>293</v>
      </c>
      <c r="H86" s="330">
        <v>2023</v>
      </c>
      <c r="I86" s="307">
        <v>2024</v>
      </c>
      <c r="J86" s="301">
        <f>SUM(J87:J91)</f>
        <v>0</v>
      </c>
      <c r="K86" s="301">
        <f>SUM(K87:K91)</f>
        <v>0</v>
      </c>
      <c r="L86" s="301">
        <f>J86+K86</f>
        <v>0</v>
      </c>
      <c r="M86" s="301">
        <f>SUM(M87:M91)</f>
        <v>3896936.3999999994</v>
      </c>
      <c r="N86" s="301">
        <f>SUM(N87:N91)</f>
        <v>0</v>
      </c>
      <c r="O86" s="301">
        <f>M86+N86</f>
        <v>3896936.3999999994</v>
      </c>
      <c r="P86" s="301">
        <f>SUM(P87:P91)</f>
        <v>1622363.4</v>
      </c>
      <c r="Q86" s="301">
        <f>SUM(Q87:Q91)</f>
        <v>0</v>
      </c>
      <c r="R86" s="301">
        <f t="shared" si="22"/>
        <v>1622363.4</v>
      </c>
      <c r="S86" s="301">
        <f>SUM(S87:S91)</f>
        <v>738711</v>
      </c>
      <c r="T86" s="301">
        <f>SUM(T87:T91)</f>
        <v>0</v>
      </c>
      <c r="U86" s="301">
        <f t="shared" si="23"/>
        <v>738711</v>
      </c>
      <c r="V86" s="301">
        <f>SUM(V87:V91)</f>
        <v>738711</v>
      </c>
      <c r="W86" s="301">
        <f>SUM(W87:W91)</f>
        <v>0</v>
      </c>
      <c r="X86" s="301">
        <f>V86+W86</f>
        <v>738711</v>
      </c>
      <c r="Y86" s="301">
        <f t="shared" si="26"/>
        <v>6996721.7999999989</v>
      </c>
      <c r="Z86" s="301">
        <f t="shared" si="27"/>
        <v>0</v>
      </c>
      <c r="AA86" s="301">
        <f>Y86+Z86</f>
        <v>6996721.7999999989</v>
      </c>
      <c r="AB86" s="301">
        <f>SUM(AB87:AB91)</f>
        <v>2945299.4</v>
      </c>
      <c r="AC86" s="301">
        <f>SUM(AC87:AC91)</f>
        <v>0</v>
      </c>
      <c r="AD86" s="301">
        <f>AB86+AC86</f>
        <v>2945299.4</v>
      </c>
      <c r="AE86" s="301">
        <f>SUM(AE87:AE91)</f>
        <v>0</v>
      </c>
      <c r="AF86" s="301">
        <f>SUM(AF87:AF91)</f>
        <v>0</v>
      </c>
      <c r="AG86" s="316"/>
      <c r="AH86" s="316">
        <f>AE86+AF86</f>
        <v>0</v>
      </c>
      <c r="AI86" s="301">
        <f>SUM(AI87:AI91)</f>
        <v>1477422</v>
      </c>
      <c r="AJ86" s="301">
        <f>SUM(AJ87:AJ91)</f>
        <v>0</v>
      </c>
      <c r="AK86" s="316">
        <f>AI86+AJ86</f>
        <v>1477422</v>
      </c>
      <c r="AL86" s="305">
        <f>SUM(AK86+AH86+AD86)-AA86</f>
        <v>-2574000.3999999985</v>
      </c>
      <c r="AM86" s="65"/>
      <c r="AN86" s="65"/>
    </row>
    <row r="87" spans="2:40" ht="87.75" customHeight="1" x14ac:dyDescent="0.25">
      <c r="B87" s="136" t="s">
        <v>462</v>
      </c>
      <c r="C87" s="131" t="s">
        <v>1127</v>
      </c>
      <c r="D87" s="137"/>
      <c r="E87" s="134" t="s">
        <v>133</v>
      </c>
      <c r="F87" s="1" t="s">
        <v>85</v>
      </c>
      <c r="G87" s="1" t="s">
        <v>469</v>
      </c>
      <c r="H87" s="257">
        <v>2023</v>
      </c>
      <c r="I87" s="99">
        <v>2023</v>
      </c>
      <c r="J87" s="10">
        <v>0</v>
      </c>
      <c r="K87" s="9">
        <v>0</v>
      </c>
      <c r="L87" s="94">
        <f>SUM(J87:K87)</f>
        <v>0</v>
      </c>
      <c r="M87" s="10">
        <v>1546289.4</v>
      </c>
      <c r="N87" s="9">
        <v>0</v>
      </c>
      <c r="O87" s="94">
        <f>SUM(M87:N87)</f>
        <v>1546289.4</v>
      </c>
      <c r="P87" s="10">
        <v>0</v>
      </c>
      <c r="Q87" s="9">
        <v>0</v>
      </c>
      <c r="R87" s="94">
        <f t="shared" si="22"/>
        <v>0</v>
      </c>
      <c r="S87" s="10">
        <v>0</v>
      </c>
      <c r="T87" s="94">
        <v>0</v>
      </c>
      <c r="U87" s="94">
        <f t="shared" si="23"/>
        <v>0</v>
      </c>
      <c r="V87" s="10">
        <v>0</v>
      </c>
      <c r="W87" s="94">
        <v>0</v>
      </c>
      <c r="X87" s="94">
        <f>SUM(V87:W87)</f>
        <v>0</v>
      </c>
      <c r="Y87" s="10">
        <f t="shared" ref="Y87:Z91" si="28">J87+M87+P87+S87+V87</f>
        <v>1546289.4</v>
      </c>
      <c r="Z87" s="10">
        <f t="shared" si="28"/>
        <v>0</v>
      </c>
      <c r="AA87" s="10">
        <f>SUM(Y87:Z87)</f>
        <v>1546289.4</v>
      </c>
      <c r="AB87" s="118">
        <v>226289</v>
      </c>
      <c r="AC87" s="10">
        <f>N87+Q87+T87+W87+Z87</f>
        <v>0</v>
      </c>
      <c r="AD87" s="94">
        <f>SUM(AB87:AC87)</f>
        <v>226289</v>
      </c>
      <c r="AE87" s="10">
        <v>0</v>
      </c>
      <c r="AF87" s="94">
        <v>0</v>
      </c>
      <c r="AG87" s="118"/>
      <c r="AH87" s="118">
        <v>0</v>
      </c>
      <c r="AI87" s="118">
        <v>0</v>
      </c>
      <c r="AJ87" s="118">
        <v>0</v>
      </c>
      <c r="AK87" s="118">
        <f>SUM(AI87:AJ87)</f>
        <v>0</v>
      </c>
      <c r="AL87" s="101">
        <f t="shared" si="25"/>
        <v>-1320000.3999999999</v>
      </c>
      <c r="AM87" s="65"/>
      <c r="AN87" s="65"/>
    </row>
    <row r="88" spans="2:40" ht="70.5" customHeight="1" x14ac:dyDescent="0.25">
      <c r="B88" s="136" t="s">
        <v>463</v>
      </c>
      <c r="C88" s="96" t="s">
        <v>1128</v>
      </c>
      <c r="D88" s="137"/>
      <c r="E88" s="134" t="s">
        <v>133</v>
      </c>
      <c r="F88" s="1" t="s">
        <v>85</v>
      </c>
      <c r="G88" s="1" t="s">
        <v>470</v>
      </c>
      <c r="H88" s="257">
        <v>2023</v>
      </c>
      <c r="I88" s="99">
        <v>2023</v>
      </c>
      <c r="J88" s="10">
        <v>0</v>
      </c>
      <c r="K88" s="9">
        <v>0</v>
      </c>
      <c r="L88" s="94">
        <f>SUM(J88:K88)</f>
        <v>0</v>
      </c>
      <c r="M88" s="10">
        <v>1034144.7</v>
      </c>
      <c r="N88" s="9">
        <v>0</v>
      </c>
      <c r="O88" s="94">
        <f>SUM(M88:N88)</f>
        <v>1034144.7</v>
      </c>
      <c r="P88" s="10">
        <v>0</v>
      </c>
      <c r="Q88" s="9">
        <v>0</v>
      </c>
      <c r="R88" s="94">
        <f t="shared" si="22"/>
        <v>0</v>
      </c>
      <c r="S88" s="10">
        <v>0</v>
      </c>
      <c r="T88" s="94">
        <v>0</v>
      </c>
      <c r="U88" s="94">
        <f t="shared" si="23"/>
        <v>0</v>
      </c>
      <c r="V88" s="10">
        <v>0</v>
      </c>
      <c r="W88" s="94">
        <v>0</v>
      </c>
      <c r="X88" s="94">
        <f>SUM(V88:W88)</f>
        <v>0</v>
      </c>
      <c r="Y88" s="10">
        <f t="shared" si="28"/>
        <v>1034144.7</v>
      </c>
      <c r="Z88" s="10">
        <f t="shared" si="28"/>
        <v>0</v>
      </c>
      <c r="AA88" s="10">
        <f>SUM(Y88:Z88)</f>
        <v>1034144.7</v>
      </c>
      <c r="AB88" s="118">
        <v>122145</v>
      </c>
      <c r="AC88" s="10">
        <f>N88+Q88+T88+W88+Z88</f>
        <v>0</v>
      </c>
      <c r="AD88" s="94">
        <f>SUM(AB88:AC88)</f>
        <v>122145</v>
      </c>
      <c r="AE88" s="10">
        <v>0</v>
      </c>
      <c r="AF88" s="94">
        <v>0</v>
      </c>
      <c r="AG88" s="118"/>
      <c r="AH88" s="118">
        <v>0</v>
      </c>
      <c r="AI88" s="118">
        <v>0</v>
      </c>
      <c r="AJ88" s="118">
        <v>0</v>
      </c>
      <c r="AK88" s="118">
        <f t="shared" ref="AK88:AK94" si="29">SUM(AI88:AJ88)</f>
        <v>0</v>
      </c>
      <c r="AL88" s="101">
        <f t="shared" si="25"/>
        <v>-911999.7</v>
      </c>
      <c r="AM88" s="65"/>
      <c r="AN88" s="65"/>
    </row>
    <row r="89" spans="2:40" ht="39" customHeight="1" x14ac:dyDescent="0.25">
      <c r="B89" s="136" t="s">
        <v>464</v>
      </c>
      <c r="C89" s="96" t="s">
        <v>1129</v>
      </c>
      <c r="D89" s="137"/>
      <c r="E89" s="134" t="s">
        <v>133</v>
      </c>
      <c r="F89" s="1" t="s">
        <v>85</v>
      </c>
      <c r="G89" s="1" t="s">
        <v>470</v>
      </c>
      <c r="H89" s="257">
        <v>2023</v>
      </c>
      <c r="I89" s="99">
        <v>2023</v>
      </c>
      <c r="J89" s="10">
        <v>0</v>
      </c>
      <c r="K89" s="9">
        <v>0</v>
      </c>
      <c r="L89" s="94">
        <f>SUM(J89:K89)</f>
        <v>0</v>
      </c>
      <c r="M89" s="10">
        <v>1316502.3</v>
      </c>
      <c r="N89" s="9">
        <v>0</v>
      </c>
      <c r="O89" s="94">
        <f>SUM(M89:N89)</f>
        <v>1316502.3</v>
      </c>
      <c r="P89" s="10">
        <v>0</v>
      </c>
      <c r="Q89" s="9">
        <v>0</v>
      </c>
      <c r="R89" s="94">
        <f t="shared" si="22"/>
        <v>0</v>
      </c>
      <c r="S89" s="10">
        <v>0</v>
      </c>
      <c r="T89" s="94">
        <v>0</v>
      </c>
      <c r="U89" s="94">
        <f t="shared" si="23"/>
        <v>0</v>
      </c>
      <c r="V89" s="10">
        <v>0</v>
      </c>
      <c r="W89" s="94">
        <v>0</v>
      </c>
      <c r="X89" s="94">
        <f>SUM(V89:W89)</f>
        <v>0</v>
      </c>
      <c r="Y89" s="10">
        <f t="shared" si="28"/>
        <v>1316502.3</v>
      </c>
      <c r="Z89" s="10">
        <f t="shared" si="28"/>
        <v>0</v>
      </c>
      <c r="AA89" s="10">
        <f>SUM(Y89:Z89)</f>
        <v>1316502.3</v>
      </c>
      <c r="AB89" s="118">
        <v>974502</v>
      </c>
      <c r="AC89" s="10">
        <f>N89+Q89+T89+W89+Z89</f>
        <v>0</v>
      </c>
      <c r="AD89" s="94">
        <f>SUM(AB89:AC89)</f>
        <v>974502</v>
      </c>
      <c r="AE89" s="10">
        <v>0</v>
      </c>
      <c r="AF89" s="94">
        <v>0</v>
      </c>
      <c r="AG89" s="118"/>
      <c r="AH89" s="118">
        <v>0</v>
      </c>
      <c r="AI89" s="118">
        <v>0</v>
      </c>
      <c r="AJ89" s="118">
        <v>0</v>
      </c>
      <c r="AK89" s="118">
        <f t="shared" si="29"/>
        <v>0</v>
      </c>
      <c r="AL89" s="101">
        <f t="shared" si="25"/>
        <v>-342000.30000000005</v>
      </c>
      <c r="AM89" s="65"/>
      <c r="AN89" s="65"/>
    </row>
    <row r="90" spans="2:40" ht="47.25" x14ac:dyDescent="0.25">
      <c r="B90" s="136" t="s">
        <v>465</v>
      </c>
      <c r="C90" s="131" t="s">
        <v>1130</v>
      </c>
      <c r="D90" s="137"/>
      <c r="E90" s="134" t="s">
        <v>471</v>
      </c>
      <c r="F90" s="1" t="s">
        <v>454</v>
      </c>
      <c r="G90" s="1" t="s">
        <v>470</v>
      </c>
      <c r="H90" s="257">
        <v>2024</v>
      </c>
      <c r="I90" s="99">
        <v>2024</v>
      </c>
      <c r="J90" s="10">
        <v>0</v>
      </c>
      <c r="K90" s="9">
        <v>0</v>
      </c>
      <c r="L90" s="94">
        <f>SUM(J90:K90)</f>
        <v>0</v>
      </c>
      <c r="M90" s="10">
        <v>0</v>
      </c>
      <c r="N90" s="9">
        <v>0</v>
      </c>
      <c r="O90" s="94">
        <f>SUM(M90:N90)</f>
        <v>0</v>
      </c>
      <c r="P90" s="10">
        <v>883652.4</v>
      </c>
      <c r="Q90" s="9">
        <v>0</v>
      </c>
      <c r="R90" s="94">
        <f t="shared" si="22"/>
        <v>883652.4</v>
      </c>
      <c r="S90" s="10">
        <v>0</v>
      </c>
      <c r="T90" s="94">
        <v>0</v>
      </c>
      <c r="U90" s="94">
        <f t="shared" si="23"/>
        <v>0</v>
      </c>
      <c r="V90" s="10">
        <v>0</v>
      </c>
      <c r="W90" s="94">
        <v>0</v>
      </c>
      <c r="X90" s="94">
        <f>SUM(V90:W90)</f>
        <v>0</v>
      </c>
      <c r="Y90" s="10">
        <f t="shared" si="28"/>
        <v>883652.4</v>
      </c>
      <c r="Z90" s="10">
        <f t="shared" si="28"/>
        <v>0</v>
      </c>
      <c r="AA90" s="10">
        <f>SUM(Y90:Z90)</f>
        <v>883652.4</v>
      </c>
      <c r="AB90" s="118">
        <v>883652.4</v>
      </c>
      <c r="AC90" s="10">
        <f>N90+Q90+T90+W90+Z90</f>
        <v>0</v>
      </c>
      <c r="AD90" s="94">
        <f>SUM(AB90:AC90)</f>
        <v>883652.4</v>
      </c>
      <c r="AE90" s="10">
        <v>0</v>
      </c>
      <c r="AF90" s="94">
        <v>0</v>
      </c>
      <c r="AG90" s="118"/>
      <c r="AH90" s="118">
        <v>0</v>
      </c>
      <c r="AI90" s="118">
        <v>0</v>
      </c>
      <c r="AJ90" s="118">
        <v>0</v>
      </c>
      <c r="AK90" s="118">
        <f t="shared" si="29"/>
        <v>0</v>
      </c>
      <c r="AL90" s="101">
        <f t="shared" si="25"/>
        <v>0</v>
      </c>
      <c r="AM90" s="65"/>
      <c r="AN90" s="65"/>
    </row>
    <row r="91" spans="2:40" ht="39.75" customHeight="1" x14ac:dyDescent="0.25">
      <c r="B91" s="136" t="s">
        <v>466</v>
      </c>
      <c r="C91" s="131" t="s">
        <v>1131</v>
      </c>
      <c r="D91" s="137"/>
      <c r="E91" s="134" t="s">
        <v>133</v>
      </c>
      <c r="F91" s="1" t="s">
        <v>85</v>
      </c>
      <c r="G91" s="1" t="s">
        <v>917</v>
      </c>
      <c r="H91" s="257">
        <v>2024</v>
      </c>
      <c r="I91" s="99">
        <v>2026</v>
      </c>
      <c r="J91" s="10">
        <v>0</v>
      </c>
      <c r="K91" s="9">
        <v>0</v>
      </c>
      <c r="L91" s="94">
        <f>SUM(J91:K91)</f>
        <v>0</v>
      </c>
      <c r="M91" s="10">
        <v>0</v>
      </c>
      <c r="N91" s="9">
        <v>0</v>
      </c>
      <c r="O91" s="94">
        <f>SUM(M91:N91)</f>
        <v>0</v>
      </c>
      <c r="P91" s="10">
        <v>738711</v>
      </c>
      <c r="Q91" s="9">
        <v>0</v>
      </c>
      <c r="R91" s="94">
        <f t="shared" si="22"/>
        <v>738711</v>
      </c>
      <c r="S91" s="10">
        <v>738711</v>
      </c>
      <c r="T91" s="94">
        <v>0</v>
      </c>
      <c r="U91" s="94">
        <f t="shared" si="23"/>
        <v>738711</v>
      </c>
      <c r="V91" s="10">
        <v>738711</v>
      </c>
      <c r="W91" s="94">
        <v>0</v>
      </c>
      <c r="X91" s="94">
        <f>SUM(V91:W91)</f>
        <v>738711</v>
      </c>
      <c r="Y91" s="10">
        <f t="shared" si="28"/>
        <v>2216133</v>
      </c>
      <c r="Z91" s="10">
        <f t="shared" si="28"/>
        <v>0</v>
      </c>
      <c r="AA91" s="10">
        <f>SUM(Y91:Z91)</f>
        <v>2216133</v>
      </c>
      <c r="AB91" s="118">
        <v>738711</v>
      </c>
      <c r="AC91" s="10">
        <f>N91+Q91+T91+W91+Z91</f>
        <v>0</v>
      </c>
      <c r="AD91" s="94">
        <f>SUM(AB91:AC91)</f>
        <v>738711</v>
      </c>
      <c r="AE91" s="10">
        <v>0</v>
      </c>
      <c r="AF91" s="94">
        <v>0</v>
      </c>
      <c r="AG91" s="118"/>
      <c r="AH91" s="118">
        <v>0</v>
      </c>
      <c r="AI91" s="118">
        <v>1477422</v>
      </c>
      <c r="AJ91" s="118">
        <v>0</v>
      </c>
      <c r="AK91" s="118">
        <f t="shared" si="29"/>
        <v>1477422</v>
      </c>
      <c r="AL91" s="101">
        <f t="shared" si="25"/>
        <v>0</v>
      </c>
      <c r="AM91" s="65"/>
      <c r="AN91" s="65"/>
    </row>
    <row r="92" spans="2:40" ht="54" customHeight="1" x14ac:dyDescent="0.2">
      <c r="B92" s="293" t="s">
        <v>6</v>
      </c>
      <c r="C92" s="327" t="s">
        <v>294</v>
      </c>
      <c r="D92" s="328"/>
      <c r="E92" s="330" t="s">
        <v>222</v>
      </c>
      <c r="F92" s="297" t="s">
        <v>255</v>
      </c>
      <c r="G92" s="297" t="s">
        <v>194</v>
      </c>
      <c r="H92" s="330">
        <v>2022</v>
      </c>
      <c r="I92" s="307">
        <v>2026</v>
      </c>
      <c r="J92" s="301">
        <f>SUM(J93:J94)</f>
        <v>564474</v>
      </c>
      <c r="K92" s="301">
        <f>SUM(K93:K94)</f>
        <v>0</v>
      </c>
      <c r="L92" s="301">
        <f>J92+K92</f>
        <v>564474</v>
      </c>
      <c r="M92" s="301">
        <f>SUM(M93:M94)</f>
        <v>564474</v>
      </c>
      <c r="N92" s="301">
        <f>SUM(N93:N94)</f>
        <v>0</v>
      </c>
      <c r="O92" s="301">
        <f>M92+N92</f>
        <v>564474</v>
      </c>
      <c r="P92" s="301">
        <f>SUM(P93:P94)</f>
        <v>564474</v>
      </c>
      <c r="Q92" s="301">
        <f>SUM(Q93:Q94)</f>
        <v>0</v>
      </c>
      <c r="R92" s="301">
        <f t="shared" si="22"/>
        <v>564474</v>
      </c>
      <c r="S92" s="301">
        <f>SUM(S93:S94)</f>
        <v>564474</v>
      </c>
      <c r="T92" s="301">
        <f>SUM(T93:T94)</f>
        <v>0</v>
      </c>
      <c r="U92" s="301">
        <f t="shared" si="23"/>
        <v>564474</v>
      </c>
      <c r="V92" s="301">
        <f>SUM(V93:V94)</f>
        <v>564474</v>
      </c>
      <c r="W92" s="301">
        <f>SUM(W93:W94)</f>
        <v>0</v>
      </c>
      <c r="X92" s="301">
        <f>V92+W92</f>
        <v>564474</v>
      </c>
      <c r="Y92" s="301">
        <f t="shared" si="26"/>
        <v>2822370</v>
      </c>
      <c r="Z92" s="301">
        <f t="shared" si="27"/>
        <v>0</v>
      </c>
      <c r="AA92" s="301">
        <f>Y92+Z92</f>
        <v>2822370</v>
      </c>
      <c r="AB92" s="301">
        <f>SUM(AB93:AB94)</f>
        <v>1693422</v>
      </c>
      <c r="AC92" s="301">
        <f>SUM(AC93:AC94)</f>
        <v>0</v>
      </c>
      <c r="AD92" s="301">
        <f>AB92+AC92</f>
        <v>1693422</v>
      </c>
      <c r="AE92" s="301">
        <f>SUM(AE93:AE94)</f>
        <v>0</v>
      </c>
      <c r="AF92" s="301">
        <f>SUM(AF93:AF94)</f>
        <v>0</v>
      </c>
      <c r="AG92" s="316"/>
      <c r="AH92" s="316">
        <f>AE92+AF92</f>
        <v>0</v>
      </c>
      <c r="AI92" s="301">
        <f>SUM(AI93:AI94)</f>
        <v>1128948</v>
      </c>
      <c r="AJ92" s="301">
        <f>SUM(AJ93:AJ94)</f>
        <v>0</v>
      </c>
      <c r="AK92" s="316">
        <f>AI92+AJ92</f>
        <v>1128948</v>
      </c>
      <c r="AL92" s="305">
        <f>SUM(AK92+AH92+AD92)-AA92</f>
        <v>0</v>
      </c>
      <c r="AM92" s="65"/>
      <c r="AN92" s="65"/>
    </row>
    <row r="93" spans="2:40" ht="31.5" x14ac:dyDescent="0.2">
      <c r="B93" s="91" t="s">
        <v>474</v>
      </c>
      <c r="C93" s="131" t="s">
        <v>473</v>
      </c>
      <c r="D93" s="132"/>
      <c r="E93" s="138" t="s">
        <v>222</v>
      </c>
      <c r="F93" s="1" t="s">
        <v>476</v>
      </c>
      <c r="G93" s="1" t="s">
        <v>194</v>
      </c>
      <c r="H93" s="257">
        <v>2022</v>
      </c>
      <c r="I93" s="99">
        <v>2026</v>
      </c>
      <c r="J93" s="10">
        <v>282237</v>
      </c>
      <c r="K93" s="9">
        <v>0</v>
      </c>
      <c r="L93" s="94">
        <f>SUM(J93:K93)</f>
        <v>282237</v>
      </c>
      <c r="M93" s="10">
        <v>282237</v>
      </c>
      <c r="N93" s="9">
        <v>0</v>
      </c>
      <c r="O93" s="94">
        <f>SUM(M93:N93)</f>
        <v>282237</v>
      </c>
      <c r="P93" s="10">
        <v>282237</v>
      </c>
      <c r="Q93" s="9">
        <v>0</v>
      </c>
      <c r="R93" s="94">
        <f t="shared" si="22"/>
        <v>282237</v>
      </c>
      <c r="S93" s="10">
        <v>282237</v>
      </c>
      <c r="T93" s="94">
        <v>0</v>
      </c>
      <c r="U93" s="94">
        <f t="shared" si="23"/>
        <v>282237</v>
      </c>
      <c r="V93" s="10">
        <v>282237</v>
      </c>
      <c r="W93" s="94">
        <v>0</v>
      </c>
      <c r="X93" s="94">
        <f>SUM(V93:W93)</f>
        <v>282237</v>
      </c>
      <c r="Y93" s="10">
        <f t="shared" si="26"/>
        <v>1411185</v>
      </c>
      <c r="Z93" s="10">
        <f t="shared" si="27"/>
        <v>0</v>
      </c>
      <c r="AA93" s="10">
        <f>SUM(Y93:Z93)</f>
        <v>1411185</v>
      </c>
      <c r="AB93" s="118">
        <v>846711</v>
      </c>
      <c r="AC93" s="118">
        <v>0</v>
      </c>
      <c r="AD93" s="94">
        <f>SUM(AB93:AC93)</f>
        <v>846711</v>
      </c>
      <c r="AE93" s="10">
        <v>0</v>
      </c>
      <c r="AF93" s="94">
        <v>0</v>
      </c>
      <c r="AG93" s="118"/>
      <c r="AH93" s="118">
        <v>0</v>
      </c>
      <c r="AI93" s="118">
        <v>564474</v>
      </c>
      <c r="AJ93" s="118">
        <v>0</v>
      </c>
      <c r="AK93" s="118">
        <f t="shared" si="29"/>
        <v>564474</v>
      </c>
      <c r="AL93" s="101">
        <f t="shared" si="25"/>
        <v>0</v>
      </c>
      <c r="AM93" s="65"/>
      <c r="AN93" s="65"/>
    </row>
    <row r="94" spans="2:40" ht="57.75" customHeight="1" x14ac:dyDescent="0.2">
      <c r="B94" s="91" t="s">
        <v>475</v>
      </c>
      <c r="C94" s="131" t="s">
        <v>918</v>
      </c>
      <c r="D94" s="132"/>
      <c r="E94" s="138" t="s">
        <v>222</v>
      </c>
      <c r="F94" s="1" t="s">
        <v>476</v>
      </c>
      <c r="G94" s="226" t="s">
        <v>194</v>
      </c>
      <c r="H94" s="257">
        <v>2022</v>
      </c>
      <c r="I94" s="99">
        <v>2026</v>
      </c>
      <c r="J94" s="10">
        <v>282237</v>
      </c>
      <c r="K94" s="9">
        <v>0</v>
      </c>
      <c r="L94" s="94">
        <f>SUM(J94:K94)</f>
        <v>282237</v>
      </c>
      <c r="M94" s="10">
        <v>282237</v>
      </c>
      <c r="N94" s="9">
        <v>0</v>
      </c>
      <c r="O94" s="94">
        <f>SUM(M94:N94)</f>
        <v>282237</v>
      </c>
      <c r="P94" s="10">
        <v>282237</v>
      </c>
      <c r="Q94" s="9">
        <v>0</v>
      </c>
      <c r="R94" s="94">
        <f t="shared" si="22"/>
        <v>282237</v>
      </c>
      <c r="S94" s="10">
        <v>282237</v>
      </c>
      <c r="T94" s="94">
        <v>0</v>
      </c>
      <c r="U94" s="94">
        <f t="shared" si="23"/>
        <v>282237</v>
      </c>
      <c r="V94" s="10">
        <v>282237</v>
      </c>
      <c r="W94" s="94">
        <v>0</v>
      </c>
      <c r="X94" s="94">
        <f>SUM(V94:W94)</f>
        <v>282237</v>
      </c>
      <c r="Y94" s="10">
        <f t="shared" si="26"/>
        <v>1411185</v>
      </c>
      <c r="Z94" s="10">
        <f t="shared" si="27"/>
        <v>0</v>
      </c>
      <c r="AA94" s="10">
        <f>SUM(Y94:Z94)</f>
        <v>1411185</v>
      </c>
      <c r="AB94" s="118">
        <v>846711</v>
      </c>
      <c r="AC94" s="118">
        <v>0</v>
      </c>
      <c r="AD94" s="94">
        <f>SUM(AB94:AC94)</f>
        <v>846711</v>
      </c>
      <c r="AE94" s="10">
        <v>0</v>
      </c>
      <c r="AF94" s="94">
        <v>0</v>
      </c>
      <c r="AG94" s="118"/>
      <c r="AH94" s="118">
        <v>0</v>
      </c>
      <c r="AI94" s="118">
        <v>564474</v>
      </c>
      <c r="AJ94" s="118">
        <v>0</v>
      </c>
      <c r="AK94" s="118">
        <f t="shared" si="29"/>
        <v>564474</v>
      </c>
      <c r="AL94" s="101">
        <f t="shared" si="25"/>
        <v>0</v>
      </c>
      <c r="AM94" s="65"/>
      <c r="AN94" s="65"/>
    </row>
    <row r="95" spans="2:40" ht="80.25" customHeight="1" x14ac:dyDescent="0.2">
      <c r="B95" s="293" t="s">
        <v>78</v>
      </c>
      <c r="C95" s="327" t="s">
        <v>295</v>
      </c>
      <c r="D95" s="328"/>
      <c r="E95" s="333"/>
      <c r="F95" s="297" t="s">
        <v>195</v>
      </c>
      <c r="G95" s="297" t="s">
        <v>196</v>
      </c>
      <c r="H95" s="330">
        <v>2023</v>
      </c>
      <c r="I95" s="307">
        <v>2026</v>
      </c>
      <c r="J95" s="301">
        <f>SUM(J96:J98)</f>
        <v>0</v>
      </c>
      <c r="K95" s="301">
        <f>SUM(K96:K98)</f>
        <v>0</v>
      </c>
      <c r="L95" s="301">
        <f>J95+K95</f>
        <v>0</v>
      </c>
      <c r="M95" s="301">
        <f>SUM(M96:M98)</f>
        <v>1557118.5</v>
      </c>
      <c r="N95" s="301">
        <f>SUM(N96:N98)</f>
        <v>0</v>
      </c>
      <c r="O95" s="301">
        <f>M95+N95</f>
        <v>1557118.5</v>
      </c>
      <c r="P95" s="301">
        <f>SUM(P96:P98)</f>
        <v>604913.1</v>
      </c>
      <c r="Q95" s="301">
        <f>SUM(Q96:Q98)</f>
        <v>0</v>
      </c>
      <c r="R95" s="301">
        <f t="shared" si="22"/>
        <v>604913.1</v>
      </c>
      <c r="S95" s="301">
        <f>SUM(S96:S98)</f>
        <v>604913.1</v>
      </c>
      <c r="T95" s="301">
        <f>SUM(T96:T98)</f>
        <v>0</v>
      </c>
      <c r="U95" s="301">
        <f t="shared" si="23"/>
        <v>604913.1</v>
      </c>
      <c r="V95" s="301">
        <f>SUM(V96:V98)</f>
        <v>604913.1</v>
      </c>
      <c r="W95" s="301">
        <f>SUM(W96:W98)</f>
        <v>0</v>
      </c>
      <c r="X95" s="301">
        <f>V95+W95</f>
        <v>604913.1</v>
      </c>
      <c r="Y95" s="301">
        <f t="shared" si="26"/>
        <v>3371857.8000000003</v>
      </c>
      <c r="Z95" s="301">
        <f t="shared" si="27"/>
        <v>0</v>
      </c>
      <c r="AA95" s="301">
        <f>Y95+Z95</f>
        <v>3371857.8000000003</v>
      </c>
      <c r="AB95" s="301">
        <f>SUM(AB96:AB98)</f>
        <v>0</v>
      </c>
      <c r="AC95" s="301">
        <f>SUM(AC96:AC98)</f>
        <v>0</v>
      </c>
      <c r="AD95" s="301">
        <f>AB95+AC95</f>
        <v>0</v>
      </c>
      <c r="AE95" s="301">
        <f>SUM(AE96:AE98)</f>
        <v>0</v>
      </c>
      <c r="AF95" s="301">
        <f>SUM(AF96:AF98)</f>
        <v>0</v>
      </c>
      <c r="AG95" s="316"/>
      <c r="AH95" s="316">
        <f>AE95+AF95</f>
        <v>0</v>
      </c>
      <c r="AI95" s="301">
        <f>SUM(AI96:AI98)</f>
        <v>0</v>
      </c>
      <c r="AJ95" s="301">
        <f>SUM(AJ96:AJ98)</f>
        <v>0</v>
      </c>
      <c r="AK95" s="316">
        <f>AI95+AJ95</f>
        <v>0</v>
      </c>
      <c r="AL95" s="305">
        <f>SUM(AK95+AH95+AD95)-AA95</f>
        <v>-3371857.8000000003</v>
      </c>
      <c r="AM95" s="65"/>
      <c r="AN95" s="65"/>
    </row>
    <row r="96" spans="2:40" ht="47.25" x14ac:dyDescent="0.2">
      <c r="B96" s="91" t="s">
        <v>517</v>
      </c>
      <c r="C96" s="131" t="s">
        <v>516</v>
      </c>
      <c r="D96" s="132"/>
      <c r="E96" s="138"/>
      <c r="F96" s="1" t="s">
        <v>195</v>
      </c>
      <c r="G96" s="1" t="s">
        <v>919</v>
      </c>
      <c r="H96" s="257">
        <v>2023</v>
      </c>
      <c r="I96" s="99">
        <v>2023</v>
      </c>
      <c r="J96" s="10">
        <v>0</v>
      </c>
      <c r="K96" s="9">
        <v>0</v>
      </c>
      <c r="L96" s="94">
        <f>SUM(J96:K96)</f>
        <v>0</v>
      </c>
      <c r="M96" s="10">
        <v>1020000</v>
      </c>
      <c r="N96" s="9">
        <v>0</v>
      </c>
      <c r="O96" s="94">
        <f>SUM(M96:N96)</f>
        <v>1020000</v>
      </c>
      <c r="P96" s="10">
        <v>0</v>
      </c>
      <c r="Q96" s="9">
        <v>0</v>
      </c>
      <c r="R96" s="94">
        <f t="shared" si="22"/>
        <v>0</v>
      </c>
      <c r="S96" s="10">
        <v>0</v>
      </c>
      <c r="T96" s="9">
        <v>0</v>
      </c>
      <c r="U96" s="94">
        <f t="shared" si="23"/>
        <v>0</v>
      </c>
      <c r="V96" s="10">
        <v>0</v>
      </c>
      <c r="W96" s="9">
        <v>0</v>
      </c>
      <c r="X96" s="94">
        <f>SUM(V96:W96)</f>
        <v>0</v>
      </c>
      <c r="Y96" s="10">
        <f t="shared" ref="Y96:Z98" si="30">J96+M96+P96+S96+V96</f>
        <v>1020000</v>
      </c>
      <c r="Z96" s="10">
        <f t="shared" si="30"/>
        <v>0</v>
      </c>
      <c r="AA96" s="10">
        <f>SUM(Y96:Z96)</f>
        <v>1020000</v>
      </c>
      <c r="AB96" s="9">
        <v>0</v>
      </c>
      <c r="AC96" s="9">
        <v>0</v>
      </c>
      <c r="AD96" s="94">
        <f>SUM(AB96:AC96)</f>
        <v>0</v>
      </c>
      <c r="AE96" s="9">
        <v>0</v>
      </c>
      <c r="AF96" s="9">
        <v>0</v>
      </c>
      <c r="AG96" s="118"/>
      <c r="AH96" s="118">
        <v>0</v>
      </c>
      <c r="AI96" s="9">
        <v>0</v>
      </c>
      <c r="AJ96" s="9">
        <v>0</v>
      </c>
      <c r="AK96" s="118">
        <f>SUM(AI96:AJ96)</f>
        <v>0</v>
      </c>
      <c r="AL96" s="101">
        <f t="shared" si="25"/>
        <v>-1020000</v>
      </c>
      <c r="AM96" s="65"/>
      <c r="AN96" s="65"/>
    </row>
    <row r="97" spans="2:40" ht="47.25" x14ac:dyDescent="0.2">
      <c r="B97" s="91" t="s">
        <v>518</v>
      </c>
      <c r="C97" s="131" t="s">
        <v>515</v>
      </c>
      <c r="D97" s="132"/>
      <c r="E97" s="138"/>
      <c r="F97" s="1" t="s">
        <v>195</v>
      </c>
      <c r="G97" s="1" t="s">
        <v>919</v>
      </c>
      <c r="H97" s="257">
        <v>2023</v>
      </c>
      <c r="I97" s="99">
        <v>2023</v>
      </c>
      <c r="J97" s="10">
        <v>0</v>
      </c>
      <c r="K97" s="9">
        <v>0</v>
      </c>
      <c r="L97" s="94">
        <f>SUM(J97:K97)</f>
        <v>0</v>
      </c>
      <c r="M97" s="10">
        <v>537118.5</v>
      </c>
      <c r="N97" s="9">
        <v>0</v>
      </c>
      <c r="O97" s="94">
        <f>SUM(M97:N97)</f>
        <v>537118.5</v>
      </c>
      <c r="P97" s="10">
        <v>0</v>
      </c>
      <c r="Q97" s="9">
        <v>0</v>
      </c>
      <c r="R97" s="94">
        <f t="shared" si="22"/>
        <v>0</v>
      </c>
      <c r="S97" s="10">
        <v>0</v>
      </c>
      <c r="T97" s="9">
        <v>0</v>
      </c>
      <c r="U97" s="94">
        <f t="shared" si="23"/>
        <v>0</v>
      </c>
      <c r="V97" s="10">
        <v>0</v>
      </c>
      <c r="W97" s="9">
        <v>0</v>
      </c>
      <c r="X97" s="94">
        <f>SUM(V97:W97)</f>
        <v>0</v>
      </c>
      <c r="Y97" s="10">
        <f t="shared" si="30"/>
        <v>537118.5</v>
      </c>
      <c r="Z97" s="10">
        <f t="shared" si="30"/>
        <v>0</v>
      </c>
      <c r="AA97" s="10">
        <f>SUM(Y97:Z97)</f>
        <v>537118.5</v>
      </c>
      <c r="AB97" s="9">
        <v>0</v>
      </c>
      <c r="AC97" s="9">
        <v>0</v>
      </c>
      <c r="AD97" s="94">
        <f>SUM(AB97:AC97)</f>
        <v>0</v>
      </c>
      <c r="AE97" s="9">
        <v>0</v>
      </c>
      <c r="AF97" s="9">
        <v>0</v>
      </c>
      <c r="AG97" s="118"/>
      <c r="AH97" s="118">
        <v>0</v>
      </c>
      <c r="AI97" s="9">
        <v>0</v>
      </c>
      <c r="AJ97" s="9">
        <v>0</v>
      </c>
      <c r="AK97" s="118">
        <f>SUM(AI97:AJ97)</f>
        <v>0</v>
      </c>
      <c r="AL97" s="101">
        <f t="shared" si="25"/>
        <v>-537118.5</v>
      </c>
      <c r="AM97" s="65"/>
      <c r="AN97" s="65"/>
    </row>
    <row r="98" spans="2:40" ht="31.5" x14ac:dyDescent="0.2">
      <c r="B98" s="91" t="s">
        <v>519</v>
      </c>
      <c r="C98" s="131" t="s">
        <v>514</v>
      </c>
      <c r="D98" s="132"/>
      <c r="E98" s="138"/>
      <c r="F98" s="1" t="s">
        <v>195</v>
      </c>
      <c r="G98" s="1" t="s">
        <v>196</v>
      </c>
      <c r="H98" s="257">
        <v>2024</v>
      </c>
      <c r="I98" s="99">
        <v>2026</v>
      </c>
      <c r="J98" s="10">
        <v>0</v>
      </c>
      <c r="K98" s="9">
        <v>0</v>
      </c>
      <c r="L98" s="94">
        <f>SUM(J98:K98)</f>
        <v>0</v>
      </c>
      <c r="M98" s="10">
        <v>0</v>
      </c>
      <c r="N98" s="9">
        <v>0</v>
      </c>
      <c r="O98" s="94">
        <f>SUM(M98:N98)</f>
        <v>0</v>
      </c>
      <c r="P98" s="10">
        <v>604913.1</v>
      </c>
      <c r="Q98" s="9">
        <v>0</v>
      </c>
      <c r="R98" s="94">
        <f t="shared" si="22"/>
        <v>604913.1</v>
      </c>
      <c r="S98" s="10">
        <v>604913.1</v>
      </c>
      <c r="T98" s="9">
        <v>0</v>
      </c>
      <c r="U98" s="94">
        <f t="shared" si="23"/>
        <v>604913.1</v>
      </c>
      <c r="V98" s="10">
        <v>604913.1</v>
      </c>
      <c r="W98" s="9">
        <v>0</v>
      </c>
      <c r="X98" s="94">
        <f>SUM(V98:W98)</f>
        <v>604913.1</v>
      </c>
      <c r="Y98" s="10">
        <f t="shared" si="30"/>
        <v>1814739.2999999998</v>
      </c>
      <c r="Z98" s="10">
        <f t="shared" si="30"/>
        <v>0</v>
      </c>
      <c r="AA98" s="10">
        <f>SUM(Y98:Z98)</f>
        <v>1814739.2999999998</v>
      </c>
      <c r="AB98" s="9">
        <v>0</v>
      </c>
      <c r="AC98" s="9">
        <v>0</v>
      </c>
      <c r="AD98" s="94">
        <f>SUM(AB98:AC98)</f>
        <v>0</v>
      </c>
      <c r="AE98" s="9">
        <v>0</v>
      </c>
      <c r="AF98" s="9">
        <v>0</v>
      </c>
      <c r="AG98" s="118"/>
      <c r="AH98" s="118">
        <v>0</v>
      </c>
      <c r="AI98" s="9">
        <v>0</v>
      </c>
      <c r="AJ98" s="9">
        <v>0</v>
      </c>
      <c r="AK98" s="118">
        <f>SUM(AI98:AJ98)</f>
        <v>0</v>
      </c>
      <c r="AL98" s="101">
        <f t="shared" si="25"/>
        <v>-1814739.2999999998</v>
      </c>
      <c r="AM98" s="65"/>
      <c r="AN98" s="65"/>
    </row>
    <row r="99" spans="2:40" ht="57" customHeight="1" x14ac:dyDescent="0.2">
      <c r="B99" s="293" t="s">
        <v>79</v>
      </c>
      <c r="C99" s="327" t="s">
        <v>296</v>
      </c>
      <c r="D99" s="328"/>
      <c r="E99" s="333" t="s">
        <v>344</v>
      </c>
      <c r="F99" s="297" t="s">
        <v>256</v>
      </c>
      <c r="G99" s="297" t="s">
        <v>923</v>
      </c>
      <c r="H99" s="330">
        <v>2023</v>
      </c>
      <c r="I99" s="307">
        <v>2026</v>
      </c>
      <c r="J99" s="301">
        <f>SUM(J100:J103)</f>
        <v>0</v>
      </c>
      <c r="K99" s="301">
        <f>SUM(K100:K103)</f>
        <v>0</v>
      </c>
      <c r="L99" s="301">
        <f>J99+K99</f>
        <v>0</v>
      </c>
      <c r="M99" s="301">
        <f>SUM(M100:M103)</f>
        <v>1377295.2</v>
      </c>
      <c r="N99" s="301">
        <f>SUM(N100:N103)</f>
        <v>0</v>
      </c>
      <c r="O99" s="301">
        <f>M99+N99</f>
        <v>1377295.2</v>
      </c>
      <c r="P99" s="301">
        <f>SUM(P100:P103)</f>
        <v>1026000</v>
      </c>
      <c r="Q99" s="301">
        <f>SUM(Q100:Q103)</f>
        <v>0</v>
      </c>
      <c r="R99" s="301">
        <f t="shared" si="22"/>
        <v>1026000</v>
      </c>
      <c r="S99" s="301">
        <f>SUM(S100:S103)</f>
        <v>0</v>
      </c>
      <c r="T99" s="301">
        <f>SUM(T100:T103)</f>
        <v>0</v>
      </c>
      <c r="U99" s="301">
        <f t="shared" si="23"/>
        <v>0</v>
      </c>
      <c r="V99" s="301">
        <f>SUM(V100:V103)</f>
        <v>0</v>
      </c>
      <c r="W99" s="301">
        <f>SUM(W100:W103)</f>
        <v>0</v>
      </c>
      <c r="X99" s="301">
        <f>V99+W99</f>
        <v>0</v>
      </c>
      <c r="Y99" s="301">
        <f t="shared" si="26"/>
        <v>2403295.2000000002</v>
      </c>
      <c r="Z99" s="301">
        <f t="shared" si="27"/>
        <v>0</v>
      </c>
      <c r="AA99" s="301">
        <f>Y99+Z99</f>
        <v>2403295.2000000002</v>
      </c>
      <c r="AB99" s="301">
        <f>SUM(AB100:AB103)</f>
        <v>1377295.2</v>
      </c>
      <c r="AC99" s="301">
        <f>SUM(AC100:AC103)</f>
        <v>0</v>
      </c>
      <c r="AD99" s="301">
        <f>AB99+AC99</f>
        <v>1377295.2</v>
      </c>
      <c r="AE99" s="301">
        <f>SUM(AE100:AE103)</f>
        <v>0</v>
      </c>
      <c r="AF99" s="301">
        <f>SUM(AF100:AF103)</f>
        <v>0</v>
      </c>
      <c r="AG99" s="316"/>
      <c r="AH99" s="316">
        <f>AE99+AF99</f>
        <v>0</v>
      </c>
      <c r="AI99" s="301">
        <f>SUM(AI100:AI103)</f>
        <v>0</v>
      </c>
      <c r="AJ99" s="301">
        <f>SUM(AJ100:AJ103)</f>
        <v>0</v>
      </c>
      <c r="AK99" s="316">
        <f>AI99+AJ99</f>
        <v>0</v>
      </c>
      <c r="AL99" s="305">
        <f>SUM(AK99+AH99+AD99)-AA99</f>
        <v>-1026000.0000000002</v>
      </c>
      <c r="AM99" s="65"/>
      <c r="AN99" s="65"/>
    </row>
    <row r="100" spans="2:40" ht="42" customHeight="1" x14ac:dyDescent="0.2">
      <c r="B100" s="91" t="s">
        <v>504</v>
      </c>
      <c r="C100" s="131" t="s">
        <v>503</v>
      </c>
      <c r="D100" s="132"/>
      <c r="E100" s="138" t="s">
        <v>510</v>
      </c>
      <c r="F100" s="1" t="s">
        <v>509</v>
      </c>
      <c r="G100" s="1" t="s">
        <v>508</v>
      </c>
      <c r="H100" s="257">
        <v>2024</v>
      </c>
      <c r="I100" s="99">
        <v>2026</v>
      </c>
      <c r="J100" s="10">
        <v>0</v>
      </c>
      <c r="K100" s="10">
        <v>0</v>
      </c>
      <c r="L100" s="94">
        <f>SUM(J100:K100)</f>
        <v>0</v>
      </c>
      <c r="M100" s="10">
        <v>1207263.3</v>
      </c>
      <c r="N100" s="10">
        <v>0</v>
      </c>
      <c r="O100" s="94">
        <f>SUM(M100:N100)</f>
        <v>1207263.3</v>
      </c>
      <c r="P100" s="10">
        <v>0</v>
      </c>
      <c r="Q100" s="10">
        <v>0</v>
      </c>
      <c r="R100" s="94">
        <f t="shared" si="22"/>
        <v>0</v>
      </c>
      <c r="S100" s="10">
        <v>0</v>
      </c>
      <c r="T100" s="10">
        <v>0</v>
      </c>
      <c r="U100" s="94">
        <f t="shared" si="23"/>
        <v>0</v>
      </c>
      <c r="V100" s="10">
        <v>0</v>
      </c>
      <c r="W100" s="10">
        <v>0</v>
      </c>
      <c r="X100" s="94">
        <f>SUM(V100:W100)</f>
        <v>0</v>
      </c>
      <c r="Y100" s="10">
        <f t="shared" si="26"/>
        <v>1207263.3</v>
      </c>
      <c r="Z100" s="10">
        <f t="shared" si="27"/>
        <v>0</v>
      </c>
      <c r="AA100" s="10">
        <f>SUM(Y100:Z100)</f>
        <v>1207263.3</v>
      </c>
      <c r="AB100" s="118">
        <v>1207263.3</v>
      </c>
      <c r="AC100" s="10">
        <v>0</v>
      </c>
      <c r="AD100" s="94">
        <f>SUM(AB100:AC100)</f>
        <v>1207263.3</v>
      </c>
      <c r="AE100" s="10">
        <v>0</v>
      </c>
      <c r="AF100" s="10">
        <v>0</v>
      </c>
      <c r="AG100" s="118"/>
      <c r="AH100" s="118">
        <v>0</v>
      </c>
      <c r="AI100" s="10">
        <v>0</v>
      </c>
      <c r="AJ100" s="10">
        <v>0</v>
      </c>
      <c r="AK100" s="118">
        <f>SUM(AI100:AJ100)</f>
        <v>0</v>
      </c>
      <c r="AL100" s="101">
        <f t="shared" si="25"/>
        <v>0</v>
      </c>
      <c r="AM100" s="65"/>
      <c r="AN100" s="65"/>
    </row>
    <row r="101" spans="2:40" ht="57" customHeight="1" x14ac:dyDescent="0.2">
      <c r="B101" s="91" t="s">
        <v>505</v>
      </c>
      <c r="C101" s="131" t="s">
        <v>502</v>
      </c>
      <c r="D101" s="132"/>
      <c r="E101" s="138" t="s">
        <v>511</v>
      </c>
      <c r="F101" s="1" t="s">
        <v>164</v>
      </c>
      <c r="G101" s="1" t="s">
        <v>920</v>
      </c>
      <c r="H101" s="257">
        <v>2023</v>
      </c>
      <c r="I101" s="99">
        <v>2023</v>
      </c>
      <c r="J101" s="10">
        <v>0</v>
      </c>
      <c r="K101" s="10">
        <v>0</v>
      </c>
      <c r="L101" s="94">
        <f>SUM(J101:K101)</f>
        <v>0</v>
      </c>
      <c r="M101" s="10">
        <v>170031.9</v>
      </c>
      <c r="N101" s="10">
        <v>0</v>
      </c>
      <c r="O101" s="94">
        <f>SUM(M101:N101)</f>
        <v>170031.9</v>
      </c>
      <c r="P101" s="10">
        <v>0</v>
      </c>
      <c r="Q101" s="10">
        <v>0</v>
      </c>
      <c r="R101" s="94">
        <f t="shared" si="22"/>
        <v>0</v>
      </c>
      <c r="S101" s="10">
        <v>0</v>
      </c>
      <c r="T101" s="10">
        <v>0</v>
      </c>
      <c r="U101" s="94">
        <f t="shared" si="23"/>
        <v>0</v>
      </c>
      <c r="V101" s="10">
        <v>0</v>
      </c>
      <c r="W101" s="10">
        <v>0</v>
      </c>
      <c r="X101" s="94">
        <f>SUM(V101:W101)</f>
        <v>0</v>
      </c>
      <c r="Y101" s="10">
        <f t="shared" si="26"/>
        <v>170031.9</v>
      </c>
      <c r="Z101" s="10">
        <f t="shared" si="27"/>
        <v>0</v>
      </c>
      <c r="AA101" s="10">
        <f>SUM(Y101:Z101)</f>
        <v>170031.9</v>
      </c>
      <c r="AB101" s="118">
        <v>170031.9</v>
      </c>
      <c r="AC101" s="10">
        <v>0</v>
      </c>
      <c r="AD101" s="94">
        <f t="shared" ref="AD101:AD106" si="31">SUM(AB101:AC101)</f>
        <v>170031.9</v>
      </c>
      <c r="AE101" s="10">
        <v>0</v>
      </c>
      <c r="AF101" s="10">
        <v>0</v>
      </c>
      <c r="AG101" s="118"/>
      <c r="AH101" s="118">
        <v>0</v>
      </c>
      <c r="AI101" s="10">
        <v>0</v>
      </c>
      <c r="AJ101" s="10">
        <v>0</v>
      </c>
      <c r="AK101" s="118">
        <f>SUM(AI101:AJ101)</f>
        <v>0</v>
      </c>
      <c r="AL101" s="101">
        <f t="shared" si="25"/>
        <v>0</v>
      </c>
      <c r="AM101" s="65"/>
      <c r="AN101" s="65"/>
    </row>
    <row r="102" spans="2:40" ht="57.75" customHeight="1" x14ac:dyDescent="0.2">
      <c r="B102" s="91" t="s">
        <v>506</v>
      </c>
      <c r="C102" s="131" t="s">
        <v>501</v>
      </c>
      <c r="D102" s="132"/>
      <c r="E102" s="138" t="s">
        <v>344</v>
      </c>
      <c r="F102" s="1" t="s">
        <v>921</v>
      </c>
      <c r="G102" s="1"/>
      <c r="H102" s="257">
        <v>2023</v>
      </c>
      <c r="I102" s="99">
        <v>2023</v>
      </c>
      <c r="J102" s="10">
        <v>0</v>
      </c>
      <c r="K102" s="10">
        <v>0</v>
      </c>
      <c r="L102" s="94">
        <f>SUM(J102:K102)</f>
        <v>0</v>
      </c>
      <c r="M102" s="10">
        <v>0</v>
      </c>
      <c r="N102" s="10">
        <v>0</v>
      </c>
      <c r="O102" s="94">
        <f>SUM(M102:N102)</f>
        <v>0</v>
      </c>
      <c r="P102" s="10">
        <v>0</v>
      </c>
      <c r="Q102" s="10">
        <v>0</v>
      </c>
      <c r="R102" s="94">
        <f t="shared" si="22"/>
        <v>0</v>
      </c>
      <c r="S102" s="10">
        <v>0</v>
      </c>
      <c r="T102" s="10">
        <v>0</v>
      </c>
      <c r="U102" s="94">
        <f t="shared" si="23"/>
        <v>0</v>
      </c>
      <c r="V102" s="10">
        <v>0</v>
      </c>
      <c r="W102" s="10">
        <v>0</v>
      </c>
      <c r="X102" s="94">
        <f>SUM(V102:W102)</f>
        <v>0</v>
      </c>
      <c r="Y102" s="10">
        <f t="shared" si="26"/>
        <v>0</v>
      </c>
      <c r="Z102" s="10">
        <f t="shared" si="27"/>
        <v>0</v>
      </c>
      <c r="AA102" s="10">
        <f>SUM(Y102:Z102)</f>
        <v>0</v>
      </c>
      <c r="AB102" s="118">
        <v>0</v>
      </c>
      <c r="AC102" s="10">
        <v>0</v>
      </c>
      <c r="AD102" s="94">
        <f t="shared" si="31"/>
        <v>0</v>
      </c>
      <c r="AE102" s="10">
        <v>0</v>
      </c>
      <c r="AF102" s="10">
        <v>0</v>
      </c>
      <c r="AG102" s="118"/>
      <c r="AH102" s="118">
        <v>0</v>
      </c>
      <c r="AI102" s="10">
        <v>0</v>
      </c>
      <c r="AJ102" s="10">
        <v>0</v>
      </c>
      <c r="AK102" s="118">
        <f>SUM(AI102:AJ102)</f>
        <v>0</v>
      </c>
      <c r="AL102" s="101">
        <f t="shared" si="25"/>
        <v>0</v>
      </c>
      <c r="AM102" s="65"/>
      <c r="AN102" s="65"/>
    </row>
    <row r="103" spans="2:40" ht="63" x14ac:dyDescent="0.2">
      <c r="B103" s="91" t="s">
        <v>507</v>
      </c>
      <c r="C103" s="131" t="s">
        <v>500</v>
      </c>
      <c r="D103" s="132"/>
      <c r="E103" s="138" t="s">
        <v>513</v>
      </c>
      <c r="F103" s="1" t="s">
        <v>512</v>
      </c>
      <c r="G103" s="1" t="s">
        <v>922</v>
      </c>
      <c r="H103" s="257">
        <v>2024</v>
      </c>
      <c r="I103" s="99">
        <v>2024</v>
      </c>
      <c r="J103" s="10">
        <v>0</v>
      </c>
      <c r="K103" s="10">
        <v>0</v>
      </c>
      <c r="L103" s="94">
        <f>SUM(J103:K103)</f>
        <v>0</v>
      </c>
      <c r="M103" s="10">
        <v>0</v>
      </c>
      <c r="N103" s="10">
        <v>0</v>
      </c>
      <c r="O103" s="94">
        <f>SUM(M103:N103)</f>
        <v>0</v>
      </c>
      <c r="P103" s="10">
        <v>1026000</v>
      </c>
      <c r="Q103" s="10">
        <v>0</v>
      </c>
      <c r="R103" s="94">
        <f t="shared" si="22"/>
        <v>1026000</v>
      </c>
      <c r="S103" s="10">
        <v>0</v>
      </c>
      <c r="T103" s="10">
        <v>0</v>
      </c>
      <c r="U103" s="94">
        <f t="shared" si="23"/>
        <v>0</v>
      </c>
      <c r="V103" s="10">
        <v>0</v>
      </c>
      <c r="W103" s="10">
        <v>0</v>
      </c>
      <c r="X103" s="94">
        <f>SUM(V103:W103)</f>
        <v>0</v>
      </c>
      <c r="Y103" s="10">
        <f t="shared" si="26"/>
        <v>1026000</v>
      </c>
      <c r="Z103" s="10">
        <f t="shared" si="27"/>
        <v>0</v>
      </c>
      <c r="AA103" s="10">
        <f>SUM(Y103:Z103)</f>
        <v>1026000</v>
      </c>
      <c r="AB103" s="118">
        <v>0</v>
      </c>
      <c r="AC103" s="10">
        <v>0</v>
      </c>
      <c r="AD103" s="94">
        <f t="shared" si="31"/>
        <v>0</v>
      </c>
      <c r="AE103" s="10">
        <v>0</v>
      </c>
      <c r="AF103" s="10">
        <v>0</v>
      </c>
      <c r="AG103" s="118"/>
      <c r="AH103" s="118">
        <v>0</v>
      </c>
      <c r="AI103" s="10">
        <v>0</v>
      </c>
      <c r="AJ103" s="10">
        <v>0</v>
      </c>
      <c r="AK103" s="118">
        <f>SUM(AI103:AJ103)</f>
        <v>0</v>
      </c>
      <c r="AL103" s="101">
        <f t="shared" si="25"/>
        <v>-1026000</v>
      </c>
      <c r="AM103" s="65"/>
      <c r="AN103" s="65"/>
    </row>
    <row r="104" spans="2:40" ht="47.25" x14ac:dyDescent="0.2">
      <c r="B104" s="293" t="s">
        <v>80</v>
      </c>
      <c r="C104" s="327" t="s">
        <v>297</v>
      </c>
      <c r="D104" s="328"/>
      <c r="E104" s="333" t="s">
        <v>141</v>
      </c>
      <c r="F104" s="297" t="s">
        <v>164</v>
      </c>
      <c r="G104" s="297" t="s">
        <v>197</v>
      </c>
      <c r="H104" s="330">
        <v>2023</v>
      </c>
      <c r="I104" s="307">
        <v>2026</v>
      </c>
      <c r="J104" s="301">
        <f>SUM(J105:J106)</f>
        <v>0</v>
      </c>
      <c r="K104" s="301">
        <f>SUM(K105:K106)</f>
        <v>0</v>
      </c>
      <c r="L104" s="301">
        <f>J104+K104</f>
        <v>0</v>
      </c>
      <c r="M104" s="301">
        <f>SUM(M105:M106)</f>
        <v>855143.54999999993</v>
      </c>
      <c r="N104" s="301">
        <f>SUM(N105:N106)</f>
        <v>0</v>
      </c>
      <c r="O104" s="301">
        <f>M104+N104</f>
        <v>855143.54999999993</v>
      </c>
      <c r="P104" s="301">
        <f>SUM(P105:P106)</f>
        <v>855143.54999999993</v>
      </c>
      <c r="Q104" s="301">
        <f>SUM(Q105:Q106)</f>
        <v>0</v>
      </c>
      <c r="R104" s="301">
        <f t="shared" si="22"/>
        <v>855143.54999999993</v>
      </c>
      <c r="S104" s="301">
        <f>SUM(S105:S106)</f>
        <v>855143.54999999993</v>
      </c>
      <c r="T104" s="301">
        <f>SUM(T105:T106)</f>
        <v>0</v>
      </c>
      <c r="U104" s="301">
        <f t="shared" si="23"/>
        <v>855143.54999999993</v>
      </c>
      <c r="V104" s="301">
        <f>SUM(V105:V106)</f>
        <v>855143.54999999993</v>
      </c>
      <c r="W104" s="301">
        <f>SUM(W105:W106)</f>
        <v>0</v>
      </c>
      <c r="X104" s="301">
        <f>V104+W104</f>
        <v>855143.54999999993</v>
      </c>
      <c r="Y104" s="301">
        <v>3420574.1999999997</v>
      </c>
      <c r="Z104" s="301">
        <v>0</v>
      </c>
      <c r="AA104" s="301">
        <f>Y104+Z104</f>
        <v>3420574.1999999997</v>
      </c>
      <c r="AB104" s="301">
        <f>SUM(AB105:AB106)</f>
        <v>1710287.0999999999</v>
      </c>
      <c r="AC104" s="301">
        <f>SUM(AC105:AC106)</f>
        <v>0</v>
      </c>
      <c r="AD104" s="301">
        <f>AB104+AC104</f>
        <v>1710287.0999999999</v>
      </c>
      <c r="AE104" s="301">
        <f>SUM(AE105:AE106)</f>
        <v>0</v>
      </c>
      <c r="AF104" s="301">
        <f>SUM(AF105:AF106)</f>
        <v>0</v>
      </c>
      <c r="AG104" s="316"/>
      <c r="AH104" s="316">
        <f>AE104+AF104</f>
        <v>0</v>
      </c>
      <c r="AI104" s="301">
        <f>SUM(AI105:AI106)</f>
        <v>1710287.0999999999</v>
      </c>
      <c r="AJ104" s="301">
        <f>SUM(AJ105:AJ106)</f>
        <v>0</v>
      </c>
      <c r="AK104" s="316">
        <f>AI104+AJ104</f>
        <v>1710287.0999999999</v>
      </c>
      <c r="AL104" s="305">
        <f>SUM(AK104+AH104+AD104)-AA104</f>
        <v>0</v>
      </c>
      <c r="AM104" s="65"/>
      <c r="AN104" s="65"/>
    </row>
    <row r="105" spans="2:40" ht="63" x14ac:dyDescent="0.2">
      <c r="B105" s="91" t="s">
        <v>498</v>
      </c>
      <c r="C105" s="131" t="s">
        <v>497</v>
      </c>
      <c r="D105" s="132"/>
      <c r="E105" s="138" t="s">
        <v>141</v>
      </c>
      <c r="F105" s="1" t="s">
        <v>164</v>
      </c>
      <c r="G105" s="1" t="s">
        <v>496</v>
      </c>
      <c r="H105" s="257">
        <v>2023</v>
      </c>
      <c r="I105" s="99">
        <v>2026</v>
      </c>
      <c r="J105" s="10">
        <v>0</v>
      </c>
      <c r="K105" s="10">
        <v>0</v>
      </c>
      <c r="L105" s="94">
        <f>SUM(J105:K105)</f>
        <v>0</v>
      </c>
      <c r="M105" s="10">
        <v>770127.6</v>
      </c>
      <c r="N105" s="10">
        <v>0</v>
      </c>
      <c r="O105" s="94">
        <f>SUM(M105:N105)</f>
        <v>770127.6</v>
      </c>
      <c r="P105" s="10">
        <v>770127.6</v>
      </c>
      <c r="Q105" s="10">
        <v>0</v>
      </c>
      <c r="R105" s="94">
        <f t="shared" si="22"/>
        <v>770127.6</v>
      </c>
      <c r="S105" s="10">
        <v>770127.6</v>
      </c>
      <c r="T105" s="10">
        <v>0</v>
      </c>
      <c r="U105" s="94">
        <f t="shared" si="23"/>
        <v>770127.6</v>
      </c>
      <c r="V105" s="10">
        <v>770127.6</v>
      </c>
      <c r="W105" s="10">
        <v>0</v>
      </c>
      <c r="X105" s="94">
        <f>SUM(V105:W105)</f>
        <v>770127.6</v>
      </c>
      <c r="Y105" s="10">
        <f>J105+M105+P105+S105+V105</f>
        <v>3080510.4</v>
      </c>
      <c r="Z105" s="10">
        <f>K105+N105+Q105+T105+W105</f>
        <v>0</v>
      </c>
      <c r="AA105" s="10">
        <f>SUM(Y105:Z105)</f>
        <v>3080510.4</v>
      </c>
      <c r="AB105" s="118">
        <v>1540255.2</v>
      </c>
      <c r="AC105" s="10">
        <v>0</v>
      </c>
      <c r="AD105" s="94">
        <f t="shared" si="31"/>
        <v>1540255.2</v>
      </c>
      <c r="AE105" s="10">
        <v>0</v>
      </c>
      <c r="AF105" s="10">
        <v>0</v>
      </c>
      <c r="AG105" s="118"/>
      <c r="AH105" s="118">
        <v>0</v>
      </c>
      <c r="AI105" s="118">
        <v>1540255.2</v>
      </c>
      <c r="AJ105" s="10">
        <v>0</v>
      </c>
      <c r="AK105" s="10">
        <f>SUM(AI105:AJ105)</f>
        <v>1540255.2</v>
      </c>
      <c r="AL105" s="101">
        <f t="shared" si="25"/>
        <v>0</v>
      </c>
      <c r="AM105" s="65"/>
      <c r="AN105" s="65"/>
    </row>
    <row r="106" spans="2:40" ht="54" customHeight="1" x14ac:dyDescent="0.2">
      <c r="B106" s="91" t="s">
        <v>499</v>
      </c>
      <c r="C106" s="131" t="s">
        <v>494</v>
      </c>
      <c r="D106" s="132"/>
      <c r="E106" s="138" t="s">
        <v>141</v>
      </c>
      <c r="F106" s="1" t="s">
        <v>495</v>
      </c>
      <c r="G106" s="1" t="s">
        <v>496</v>
      </c>
      <c r="H106" s="257">
        <v>2023</v>
      </c>
      <c r="I106" s="99">
        <v>2026</v>
      </c>
      <c r="J106" s="10">
        <v>0</v>
      </c>
      <c r="K106" s="10">
        <v>0</v>
      </c>
      <c r="L106" s="94">
        <f>SUM(J106:K106)</f>
        <v>0</v>
      </c>
      <c r="M106" s="10">
        <v>85015.95</v>
      </c>
      <c r="N106" s="10">
        <v>0</v>
      </c>
      <c r="O106" s="94">
        <f>SUM(M106:N106)</f>
        <v>85015.95</v>
      </c>
      <c r="P106" s="10">
        <v>85015.95</v>
      </c>
      <c r="Q106" s="10">
        <v>0</v>
      </c>
      <c r="R106" s="94">
        <f t="shared" si="22"/>
        <v>85015.95</v>
      </c>
      <c r="S106" s="10">
        <v>85015.95</v>
      </c>
      <c r="T106" s="10">
        <v>0</v>
      </c>
      <c r="U106" s="94">
        <f t="shared" si="23"/>
        <v>85015.95</v>
      </c>
      <c r="V106" s="10">
        <v>85015.95</v>
      </c>
      <c r="W106" s="10">
        <v>0</v>
      </c>
      <c r="X106" s="94">
        <f>SUM(V106:W106)</f>
        <v>85015.95</v>
      </c>
      <c r="Y106" s="10">
        <f>J106+M106+P106+S106+V106</f>
        <v>340063.8</v>
      </c>
      <c r="Z106" s="10">
        <f>K106+N106+Q106+T106+W106</f>
        <v>0</v>
      </c>
      <c r="AA106" s="10">
        <f>SUM(Y106:Z106)</f>
        <v>340063.8</v>
      </c>
      <c r="AB106" s="118">
        <v>170031.9</v>
      </c>
      <c r="AC106" s="10">
        <v>0</v>
      </c>
      <c r="AD106" s="94">
        <f t="shared" si="31"/>
        <v>170031.9</v>
      </c>
      <c r="AE106" s="10">
        <v>0</v>
      </c>
      <c r="AF106" s="10">
        <v>0</v>
      </c>
      <c r="AG106" s="118"/>
      <c r="AH106" s="118">
        <v>0</v>
      </c>
      <c r="AI106" s="118">
        <v>170031.9</v>
      </c>
      <c r="AJ106" s="10">
        <v>0</v>
      </c>
      <c r="AK106" s="10">
        <f>SUM(AI106:AJ106)</f>
        <v>170031.9</v>
      </c>
      <c r="AL106" s="101">
        <f t="shared" si="25"/>
        <v>0</v>
      </c>
      <c r="AM106" s="65"/>
      <c r="AN106" s="65"/>
    </row>
    <row r="107" spans="2:40" ht="111.75" customHeight="1" x14ac:dyDescent="0.2">
      <c r="B107" s="293" t="s">
        <v>81</v>
      </c>
      <c r="C107" s="327" t="s">
        <v>298</v>
      </c>
      <c r="D107" s="328"/>
      <c r="E107" s="333" t="s">
        <v>142</v>
      </c>
      <c r="F107" s="297" t="s">
        <v>142</v>
      </c>
      <c r="G107" s="297" t="s">
        <v>299</v>
      </c>
      <c r="H107" s="330">
        <v>2022</v>
      </c>
      <c r="I107" s="307">
        <v>2024</v>
      </c>
      <c r="J107" s="301">
        <f>SUM(J108:J110)</f>
        <v>289437</v>
      </c>
      <c r="K107" s="301">
        <f>SUM(K108:K110)</f>
        <v>0</v>
      </c>
      <c r="L107" s="301">
        <f>J107+K107</f>
        <v>289437</v>
      </c>
      <c r="M107" s="301">
        <f>SUM(M108:M110)</f>
        <v>1020419.4</v>
      </c>
      <c r="N107" s="301">
        <f>SUM(N108:N110)</f>
        <v>0</v>
      </c>
      <c r="O107" s="301">
        <f>M107+N107</f>
        <v>1020419.4</v>
      </c>
      <c r="P107" s="301">
        <f>SUM(P108:P110)</f>
        <v>141118.5</v>
      </c>
      <c r="Q107" s="301">
        <f>SUM(Q108:Q110)</f>
        <v>0</v>
      </c>
      <c r="R107" s="301">
        <f t="shared" si="22"/>
        <v>141118.5</v>
      </c>
      <c r="S107" s="301">
        <f>SUM(S108:S110)</f>
        <v>0</v>
      </c>
      <c r="T107" s="301">
        <f>SUM(T108:T110)</f>
        <v>0</v>
      </c>
      <c r="U107" s="301">
        <f t="shared" si="23"/>
        <v>0</v>
      </c>
      <c r="V107" s="301">
        <f>SUM(V108:V110)</f>
        <v>0</v>
      </c>
      <c r="W107" s="301">
        <f>SUM(W108:W110)</f>
        <v>0</v>
      </c>
      <c r="X107" s="301">
        <f>V107+W107</f>
        <v>0</v>
      </c>
      <c r="Y107" s="301">
        <f t="shared" si="26"/>
        <v>1450974.9</v>
      </c>
      <c r="Z107" s="301">
        <f t="shared" si="27"/>
        <v>0</v>
      </c>
      <c r="AA107" s="301">
        <f>Y107+Z107</f>
        <v>1450974.9</v>
      </c>
      <c r="AB107" s="301">
        <f>SUM(AB108:AB110)</f>
        <v>1450974.9</v>
      </c>
      <c r="AC107" s="301">
        <f>SUM(AC108:AC110)</f>
        <v>0</v>
      </c>
      <c r="AD107" s="301">
        <f>AB107+AC107</f>
        <v>1450974.9</v>
      </c>
      <c r="AE107" s="301">
        <f>SUM(AE108:AE110)</f>
        <v>0</v>
      </c>
      <c r="AF107" s="301">
        <f>SUM(AF108:AF110)</f>
        <v>0</v>
      </c>
      <c r="AG107" s="316"/>
      <c r="AH107" s="316">
        <f>AE107+AF107</f>
        <v>0</v>
      </c>
      <c r="AI107" s="301">
        <f>SUM(AI108:AI110)</f>
        <v>0</v>
      </c>
      <c r="AJ107" s="301">
        <f>SUM(AJ108:AJ110)</f>
        <v>0</v>
      </c>
      <c r="AK107" s="316">
        <f>AI107+AJ107</f>
        <v>0</v>
      </c>
      <c r="AL107" s="305">
        <f t="shared" si="25"/>
        <v>0</v>
      </c>
      <c r="AM107" s="65"/>
      <c r="AN107" s="65"/>
    </row>
    <row r="108" spans="2:40" ht="47.25" x14ac:dyDescent="0.2">
      <c r="B108" s="91" t="s">
        <v>491</v>
      </c>
      <c r="C108" s="131" t="s">
        <v>490</v>
      </c>
      <c r="D108" s="132"/>
      <c r="E108" s="138" t="s">
        <v>142</v>
      </c>
      <c r="F108" s="1" t="s">
        <v>142</v>
      </c>
      <c r="G108" s="1" t="s">
        <v>488</v>
      </c>
      <c r="H108" s="257">
        <v>2022</v>
      </c>
      <c r="I108" s="99">
        <v>2023</v>
      </c>
      <c r="J108" s="10">
        <v>289437</v>
      </c>
      <c r="K108" s="10">
        <v>0</v>
      </c>
      <c r="L108" s="94">
        <f>SUM(J108:K108)</f>
        <v>289437</v>
      </c>
      <c r="M108" s="10">
        <v>289437</v>
      </c>
      <c r="N108" s="10">
        <v>0</v>
      </c>
      <c r="O108" s="94">
        <f>SUM(M108:N108)</f>
        <v>289437</v>
      </c>
      <c r="P108" s="10">
        <v>0</v>
      </c>
      <c r="Q108" s="10">
        <v>0</v>
      </c>
      <c r="R108" s="94">
        <f t="shared" si="22"/>
        <v>0</v>
      </c>
      <c r="S108" s="10">
        <v>0</v>
      </c>
      <c r="T108" s="10">
        <v>0</v>
      </c>
      <c r="U108" s="94">
        <f t="shared" si="23"/>
        <v>0</v>
      </c>
      <c r="V108" s="10">
        <v>0</v>
      </c>
      <c r="W108" s="10">
        <v>0</v>
      </c>
      <c r="X108" s="94">
        <f>SUM(V108:W108)</f>
        <v>0</v>
      </c>
      <c r="Y108" s="10">
        <f t="shared" si="26"/>
        <v>578874</v>
      </c>
      <c r="Z108" s="10">
        <f t="shared" si="27"/>
        <v>0</v>
      </c>
      <c r="AA108" s="10">
        <f>SUM(Y108:Z108)</f>
        <v>578874</v>
      </c>
      <c r="AB108" s="118">
        <v>578874</v>
      </c>
      <c r="AC108" s="10">
        <f t="shared" ref="AC108:AC113" si="32">N108+Q108+T108+W108+Z108</f>
        <v>0</v>
      </c>
      <c r="AD108" s="94">
        <f>SUM(AB108:AC108)</f>
        <v>578874</v>
      </c>
      <c r="AE108" s="10">
        <v>0</v>
      </c>
      <c r="AF108" s="10">
        <v>0</v>
      </c>
      <c r="AG108" s="118"/>
      <c r="AH108" s="118">
        <v>0</v>
      </c>
      <c r="AI108" s="10">
        <v>0</v>
      </c>
      <c r="AJ108" s="10">
        <v>0</v>
      </c>
      <c r="AK108" s="118">
        <f t="shared" ref="AK108:AK113" si="33">SUM(AI108:AJ108)</f>
        <v>0</v>
      </c>
      <c r="AL108" s="101">
        <f t="shared" si="25"/>
        <v>0</v>
      </c>
      <c r="AM108" s="65"/>
      <c r="AN108" s="65"/>
    </row>
    <row r="109" spans="2:40" ht="26.25" customHeight="1" x14ac:dyDescent="0.2">
      <c r="B109" s="91" t="s">
        <v>492</v>
      </c>
      <c r="C109" s="131" t="s">
        <v>489</v>
      </c>
      <c r="D109" s="132"/>
      <c r="E109" s="138" t="s">
        <v>142</v>
      </c>
      <c r="F109" s="1" t="s">
        <v>142</v>
      </c>
      <c r="G109" s="1"/>
      <c r="H109" s="257">
        <v>2023</v>
      </c>
      <c r="I109" s="99">
        <v>2023</v>
      </c>
      <c r="J109" s="10">
        <v>0</v>
      </c>
      <c r="K109" s="10">
        <v>0</v>
      </c>
      <c r="L109" s="94">
        <f>SUM(J109:K109)</f>
        <v>0</v>
      </c>
      <c r="M109" s="10">
        <v>589863.9</v>
      </c>
      <c r="N109" s="10">
        <v>0</v>
      </c>
      <c r="O109" s="94">
        <f>SUM(M109:N109)</f>
        <v>589863.9</v>
      </c>
      <c r="P109" s="10">
        <v>0</v>
      </c>
      <c r="Q109" s="10">
        <v>0</v>
      </c>
      <c r="R109" s="94">
        <f t="shared" si="22"/>
        <v>0</v>
      </c>
      <c r="S109" s="10">
        <v>0</v>
      </c>
      <c r="T109" s="10">
        <v>0</v>
      </c>
      <c r="U109" s="94">
        <f t="shared" si="23"/>
        <v>0</v>
      </c>
      <c r="V109" s="10">
        <v>0</v>
      </c>
      <c r="W109" s="10">
        <v>0</v>
      </c>
      <c r="X109" s="94">
        <f>SUM(V109:W109)</f>
        <v>0</v>
      </c>
      <c r="Y109" s="10">
        <f t="shared" si="26"/>
        <v>589863.9</v>
      </c>
      <c r="Z109" s="10">
        <f t="shared" si="27"/>
        <v>0</v>
      </c>
      <c r="AA109" s="10">
        <f>SUM(Y109:Z109)</f>
        <v>589863.9</v>
      </c>
      <c r="AB109" s="118">
        <v>589863.9</v>
      </c>
      <c r="AC109" s="10">
        <f t="shared" si="32"/>
        <v>0</v>
      </c>
      <c r="AD109" s="94">
        <f>SUM(AB109:AC109)</f>
        <v>589863.9</v>
      </c>
      <c r="AE109" s="10">
        <v>0</v>
      </c>
      <c r="AF109" s="10">
        <v>0</v>
      </c>
      <c r="AG109" s="118"/>
      <c r="AH109" s="118">
        <v>0</v>
      </c>
      <c r="AI109" s="10">
        <v>0</v>
      </c>
      <c r="AJ109" s="10">
        <v>0</v>
      </c>
      <c r="AK109" s="118">
        <f t="shared" si="33"/>
        <v>0</v>
      </c>
      <c r="AL109" s="101">
        <f t="shared" si="25"/>
        <v>0</v>
      </c>
      <c r="AM109" s="65"/>
      <c r="AN109" s="65"/>
    </row>
    <row r="110" spans="2:40" ht="31.5" x14ac:dyDescent="0.2">
      <c r="B110" s="91" t="s">
        <v>493</v>
      </c>
      <c r="C110" s="131" t="s">
        <v>486</v>
      </c>
      <c r="D110" s="132"/>
      <c r="E110" s="138" t="s">
        <v>142</v>
      </c>
      <c r="F110" s="1" t="s">
        <v>142</v>
      </c>
      <c r="G110" s="1" t="s">
        <v>487</v>
      </c>
      <c r="H110" s="257">
        <v>2023</v>
      </c>
      <c r="I110" s="99">
        <v>2024</v>
      </c>
      <c r="J110" s="10">
        <v>0</v>
      </c>
      <c r="K110" s="10">
        <v>0</v>
      </c>
      <c r="L110" s="94">
        <f>SUM(J110:K110)</f>
        <v>0</v>
      </c>
      <c r="M110" s="10">
        <v>141118.5</v>
      </c>
      <c r="N110" s="10">
        <v>0</v>
      </c>
      <c r="O110" s="94">
        <f>SUM(M110:N110)</f>
        <v>141118.5</v>
      </c>
      <c r="P110" s="10">
        <v>141118.5</v>
      </c>
      <c r="Q110" s="10">
        <v>0</v>
      </c>
      <c r="R110" s="94">
        <f t="shared" si="22"/>
        <v>141118.5</v>
      </c>
      <c r="S110" s="10">
        <v>0</v>
      </c>
      <c r="T110" s="10">
        <v>0</v>
      </c>
      <c r="U110" s="94">
        <f t="shared" si="23"/>
        <v>0</v>
      </c>
      <c r="V110" s="10">
        <v>0</v>
      </c>
      <c r="W110" s="10">
        <v>0</v>
      </c>
      <c r="X110" s="94">
        <f>SUM(V110:W110)</f>
        <v>0</v>
      </c>
      <c r="Y110" s="10">
        <f t="shared" si="26"/>
        <v>282237</v>
      </c>
      <c r="Z110" s="10">
        <f t="shared" si="27"/>
        <v>0</v>
      </c>
      <c r="AA110" s="10">
        <f>SUM(Y110:Z110)</f>
        <v>282237</v>
      </c>
      <c r="AB110" s="118">
        <v>282237</v>
      </c>
      <c r="AC110" s="10">
        <f t="shared" si="32"/>
        <v>0</v>
      </c>
      <c r="AD110" s="94">
        <f>SUM(AB110:AC110)</f>
        <v>282237</v>
      </c>
      <c r="AE110" s="10">
        <v>0</v>
      </c>
      <c r="AF110" s="10">
        <v>0</v>
      </c>
      <c r="AG110" s="118"/>
      <c r="AH110" s="118">
        <v>0</v>
      </c>
      <c r="AI110" s="10">
        <v>0</v>
      </c>
      <c r="AJ110" s="10">
        <v>0</v>
      </c>
      <c r="AK110" s="118">
        <f t="shared" si="33"/>
        <v>0</v>
      </c>
      <c r="AL110" s="101">
        <f t="shared" si="25"/>
        <v>0</v>
      </c>
      <c r="AM110" s="65"/>
      <c r="AN110" s="65"/>
    </row>
    <row r="111" spans="2:40" ht="60" customHeight="1" x14ac:dyDescent="0.2">
      <c r="B111" s="293" t="s">
        <v>82</v>
      </c>
      <c r="C111" s="327" t="s">
        <v>300</v>
      </c>
      <c r="D111" s="328"/>
      <c r="E111" s="333" t="s">
        <v>143</v>
      </c>
      <c r="F111" s="297" t="s">
        <v>198</v>
      </c>
      <c r="G111" s="297" t="s">
        <v>209</v>
      </c>
      <c r="H111" s="330">
        <v>2023</v>
      </c>
      <c r="I111" s="307">
        <v>2026</v>
      </c>
      <c r="J111" s="301">
        <f>SUM(J112:J113)</f>
        <v>0</v>
      </c>
      <c r="K111" s="301">
        <f>SUM(K112:K113)</f>
        <v>0</v>
      </c>
      <c r="L111" s="301">
        <f>J111+K111</f>
        <v>0</v>
      </c>
      <c r="M111" s="301">
        <f>SUM(M112:M113)</f>
        <v>456000</v>
      </c>
      <c r="N111" s="301">
        <f>SUM(N112:N113)</f>
        <v>0</v>
      </c>
      <c r="O111" s="301">
        <f>M111+N111</f>
        <v>456000</v>
      </c>
      <c r="P111" s="301">
        <f>SUM(P112:P113)</f>
        <v>5242450.5</v>
      </c>
      <c r="Q111" s="301">
        <f>SUM(Q112:Q113)</f>
        <v>0</v>
      </c>
      <c r="R111" s="301">
        <f t="shared" si="22"/>
        <v>5242450.5</v>
      </c>
      <c r="S111" s="301">
        <f>SUM(S112:S113)</f>
        <v>4786450.5</v>
      </c>
      <c r="T111" s="301">
        <f>SUM(T112:T113)</f>
        <v>0</v>
      </c>
      <c r="U111" s="301">
        <f t="shared" si="23"/>
        <v>4786450.5</v>
      </c>
      <c r="V111" s="301">
        <f>SUM(V112:V113)</f>
        <v>669600</v>
      </c>
      <c r="W111" s="301">
        <f>SUM(W112:W113)</f>
        <v>0</v>
      </c>
      <c r="X111" s="301">
        <f>V111+W111</f>
        <v>669600</v>
      </c>
      <c r="Y111" s="301">
        <f t="shared" si="26"/>
        <v>11154501</v>
      </c>
      <c r="Z111" s="301">
        <f t="shared" si="27"/>
        <v>0</v>
      </c>
      <c r="AA111" s="301">
        <f>Y111+Z111</f>
        <v>11154501</v>
      </c>
      <c r="AB111" s="301">
        <f>SUM(AB112:AB113)</f>
        <v>4786450.5</v>
      </c>
      <c r="AC111" s="301">
        <f>SUM(AC112:AC113)</f>
        <v>0</v>
      </c>
      <c r="AD111" s="301">
        <f>AB111+AC111</f>
        <v>4786450.5</v>
      </c>
      <c r="AE111" s="301">
        <f>SUM(AE112:AE113)</f>
        <v>0</v>
      </c>
      <c r="AF111" s="301">
        <f>SUM(AF112:AF113)</f>
        <v>0</v>
      </c>
      <c r="AG111" s="316"/>
      <c r="AH111" s="316">
        <f>AE111+AF111</f>
        <v>0</v>
      </c>
      <c r="AI111" s="301">
        <f>SUM(AI112:AI113)</f>
        <v>5456050.5</v>
      </c>
      <c r="AJ111" s="301">
        <f>SUM(AJ112:AJ113)</f>
        <v>0</v>
      </c>
      <c r="AK111" s="316">
        <f>AI111+AJ111</f>
        <v>5456050.5</v>
      </c>
      <c r="AL111" s="305">
        <f>SUM(AK111+AH111+AD111)-AA111</f>
        <v>-912000</v>
      </c>
      <c r="AM111" s="65"/>
      <c r="AN111" s="65"/>
    </row>
    <row r="112" spans="2:40" ht="47.25" x14ac:dyDescent="0.2">
      <c r="B112" s="44" t="s">
        <v>484</v>
      </c>
      <c r="C112" s="131" t="s">
        <v>483</v>
      </c>
      <c r="D112" s="140"/>
      <c r="E112" s="138" t="s">
        <v>471</v>
      </c>
      <c r="F112" s="1" t="s">
        <v>481</v>
      </c>
      <c r="G112" s="1" t="s">
        <v>924</v>
      </c>
      <c r="H112" s="257">
        <v>2023</v>
      </c>
      <c r="I112" s="99">
        <v>2026</v>
      </c>
      <c r="J112" s="10">
        <v>0</v>
      </c>
      <c r="K112" s="10">
        <v>0</v>
      </c>
      <c r="L112" s="94">
        <f>SUM(J112:K112)</f>
        <v>0</v>
      </c>
      <c r="M112" s="10">
        <v>456000</v>
      </c>
      <c r="N112" s="10">
        <v>0</v>
      </c>
      <c r="O112" s="94">
        <f>SUM(M112:N112)</f>
        <v>456000</v>
      </c>
      <c r="P112" s="10">
        <v>5242450.5</v>
      </c>
      <c r="Q112" s="10">
        <v>0</v>
      </c>
      <c r="R112" s="94">
        <f t="shared" si="22"/>
        <v>5242450.5</v>
      </c>
      <c r="S112" s="10">
        <v>4786450.5</v>
      </c>
      <c r="T112" s="10">
        <v>0</v>
      </c>
      <c r="U112" s="94">
        <f t="shared" si="23"/>
        <v>4786450.5</v>
      </c>
      <c r="V112" s="10">
        <v>21600</v>
      </c>
      <c r="W112" s="10">
        <v>0</v>
      </c>
      <c r="X112" s="94">
        <f>SUM(V112:W112)</f>
        <v>21600</v>
      </c>
      <c r="Y112" s="10">
        <f>J112+M112+P112+S112+V112</f>
        <v>10506501</v>
      </c>
      <c r="Z112" s="10">
        <f>K112+N112+Q112+T112+W112</f>
        <v>0</v>
      </c>
      <c r="AA112" s="10">
        <f>SUM(Y112:Z112)</f>
        <v>10506501</v>
      </c>
      <c r="AB112" s="118">
        <v>4786450.5</v>
      </c>
      <c r="AC112" s="10">
        <f t="shared" si="32"/>
        <v>0</v>
      </c>
      <c r="AD112" s="94">
        <f>SUM(AB112:AC112)</f>
        <v>4786450.5</v>
      </c>
      <c r="AE112" s="10">
        <v>0</v>
      </c>
      <c r="AF112" s="10">
        <v>0</v>
      </c>
      <c r="AG112" s="118"/>
      <c r="AH112" s="118">
        <v>0</v>
      </c>
      <c r="AI112" s="118">
        <v>4808050.5</v>
      </c>
      <c r="AJ112" s="10">
        <v>0</v>
      </c>
      <c r="AK112" s="118">
        <f t="shared" si="33"/>
        <v>4808050.5</v>
      </c>
      <c r="AL112" s="101">
        <f t="shared" si="25"/>
        <v>-912000</v>
      </c>
      <c r="AM112" s="65"/>
      <c r="AN112" s="65"/>
    </row>
    <row r="113" spans="2:45" ht="31.5" x14ac:dyDescent="0.2">
      <c r="B113" s="44" t="s">
        <v>485</v>
      </c>
      <c r="C113" s="183" t="s">
        <v>480</v>
      </c>
      <c r="D113" s="140"/>
      <c r="E113" s="259" t="s">
        <v>142</v>
      </c>
      <c r="F113" s="250" t="s">
        <v>142</v>
      </c>
      <c r="G113" s="250" t="s">
        <v>482</v>
      </c>
      <c r="H113" s="264">
        <v>2024</v>
      </c>
      <c r="I113" s="265">
        <v>2026</v>
      </c>
      <c r="J113" s="10">
        <v>0</v>
      </c>
      <c r="K113" s="10">
        <v>0</v>
      </c>
      <c r="L113" s="94">
        <f>SUM(J113:K113)</f>
        <v>0</v>
      </c>
      <c r="M113" s="254">
        <v>0</v>
      </c>
      <c r="N113" s="10">
        <v>0</v>
      </c>
      <c r="O113" s="94">
        <f>SUM(M113:N113)</f>
        <v>0</v>
      </c>
      <c r="P113" s="254">
        <v>0</v>
      </c>
      <c r="Q113" s="10">
        <v>0</v>
      </c>
      <c r="R113" s="94">
        <f t="shared" si="22"/>
        <v>0</v>
      </c>
      <c r="S113" s="254">
        <v>0</v>
      </c>
      <c r="T113" s="10">
        <v>0</v>
      </c>
      <c r="U113" s="94">
        <f t="shared" si="23"/>
        <v>0</v>
      </c>
      <c r="V113" s="254">
        <v>648000</v>
      </c>
      <c r="W113" s="10">
        <v>0</v>
      </c>
      <c r="X113" s="94">
        <f>SUM(V113:W113)</f>
        <v>648000</v>
      </c>
      <c r="Y113" s="254">
        <f>J113+M113+P113+S113+V113</f>
        <v>648000</v>
      </c>
      <c r="Z113" s="254">
        <f>K113+N113+Q113+T113+W113</f>
        <v>0</v>
      </c>
      <c r="AA113" s="254">
        <f>SUM(Y113:Z113)</f>
        <v>648000</v>
      </c>
      <c r="AB113" s="118">
        <v>0</v>
      </c>
      <c r="AC113" s="10">
        <f t="shared" si="32"/>
        <v>0</v>
      </c>
      <c r="AD113" s="94">
        <f>SUM(AB113:AC113)</f>
        <v>0</v>
      </c>
      <c r="AE113" s="10">
        <v>0</v>
      </c>
      <c r="AF113" s="10">
        <v>0</v>
      </c>
      <c r="AG113" s="118"/>
      <c r="AH113" s="118">
        <v>0</v>
      </c>
      <c r="AI113" s="118">
        <v>648000</v>
      </c>
      <c r="AJ113" s="10">
        <v>0</v>
      </c>
      <c r="AK113" s="260">
        <f t="shared" si="33"/>
        <v>648000</v>
      </c>
      <c r="AL113" s="261">
        <f t="shared" si="25"/>
        <v>0</v>
      </c>
      <c r="AM113" s="65"/>
      <c r="AN113" s="65"/>
    </row>
    <row r="114" spans="2:45" ht="31.5" x14ac:dyDescent="0.2">
      <c r="B114" s="334" t="s">
        <v>114</v>
      </c>
      <c r="C114" s="302" t="s">
        <v>301</v>
      </c>
      <c r="D114" s="328"/>
      <c r="E114" s="296" t="s">
        <v>133</v>
      </c>
      <c r="F114" s="297" t="s">
        <v>85</v>
      </c>
      <c r="G114" s="297" t="s">
        <v>257</v>
      </c>
      <c r="H114" s="296">
        <v>2023</v>
      </c>
      <c r="I114" s="296">
        <v>2023</v>
      </c>
      <c r="J114" s="301">
        <f>SUM(J115:J115)</f>
        <v>0</v>
      </c>
      <c r="K114" s="301">
        <f>SUM(K115:K115)</f>
        <v>0</v>
      </c>
      <c r="L114" s="301">
        <f>SUM(J114:K114)</f>
        <v>0</v>
      </c>
      <c r="M114" s="301">
        <f>SUM(M115:M115)</f>
        <v>1356000</v>
      </c>
      <c r="N114" s="301">
        <f>SUM(N115:N115)</f>
        <v>0</v>
      </c>
      <c r="O114" s="301">
        <f>M114+N114</f>
        <v>1356000</v>
      </c>
      <c r="P114" s="301">
        <f>SUM(P115:P115)</f>
        <v>0</v>
      </c>
      <c r="Q114" s="301">
        <f>SUM(Q115:Q115)</f>
        <v>0</v>
      </c>
      <c r="R114" s="301">
        <f t="shared" si="22"/>
        <v>0</v>
      </c>
      <c r="S114" s="301">
        <f>SUM(S115:S115)</f>
        <v>0</v>
      </c>
      <c r="T114" s="301">
        <f>SUM(T115:T115)</f>
        <v>0</v>
      </c>
      <c r="U114" s="301">
        <f t="shared" si="23"/>
        <v>0</v>
      </c>
      <c r="V114" s="301">
        <f>SUM(V115:V115)</f>
        <v>0</v>
      </c>
      <c r="W114" s="301">
        <f>SUM(W115:W115)</f>
        <v>0</v>
      </c>
      <c r="X114" s="301">
        <f>V114+W114</f>
        <v>0</v>
      </c>
      <c r="Y114" s="301">
        <f t="shared" si="26"/>
        <v>1356000</v>
      </c>
      <c r="Z114" s="301">
        <f t="shared" si="27"/>
        <v>0</v>
      </c>
      <c r="AA114" s="301">
        <f>Y114+Z114</f>
        <v>1356000</v>
      </c>
      <c r="AB114" s="301">
        <f>SUM(AB115:AB115)</f>
        <v>1356000</v>
      </c>
      <c r="AC114" s="301">
        <f>SUM(AC115:AC115)</f>
        <v>0</v>
      </c>
      <c r="AD114" s="301">
        <v>1356000</v>
      </c>
      <c r="AE114" s="301">
        <f>SUM(AE115:AE115)</f>
        <v>0</v>
      </c>
      <c r="AF114" s="301">
        <f>SUM(AF115:AF115)</f>
        <v>0</v>
      </c>
      <c r="AG114" s="316"/>
      <c r="AH114" s="316">
        <f>AE114+AF114</f>
        <v>0</v>
      </c>
      <c r="AI114" s="301">
        <f>SUM(AI115:AI115)</f>
        <v>0</v>
      </c>
      <c r="AJ114" s="301">
        <f>SUM(AJ115:AJ115)</f>
        <v>0</v>
      </c>
      <c r="AK114" s="316">
        <f>AI114+AJ114</f>
        <v>0</v>
      </c>
      <c r="AL114" s="335">
        <f>SUM(AK114+AH114+AD114)-AA114</f>
        <v>0</v>
      </c>
      <c r="AM114" s="65"/>
      <c r="AN114" s="65"/>
    </row>
    <row r="115" spans="2:45" ht="32.25" thickBot="1" x14ac:dyDescent="0.25">
      <c r="B115" s="123" t="s">
        <v>478</v>
      </c>
      <c r="C115" s="183" t="s">
        <v>477</v>
      </c>
      <c r="D115" s="140"/>
      <c r="E115" s="103" t="s">
        <v>133</v>
      </c>
      <c r="F115" s="262" t="s">
        <v>85</v>
      </c>
      <c r="G115" s="262" t="s">
        <v>479</v>
      </c>
      <c r="H115" s="134">
        <v>2023</v>
      </c>
      <c r="I115" s="135">
        <v>2023</v>
      </c>
      <c r="J115" s="229">
        <v>0</v>
      </c>
      <c r="K115" s="184">
        <v>0</v>
      </c>
      <c r="L115" s="228">
        <f>SUM(J115:K115)</f>
        <v>0</v>
      </c>
      <c r="M115" s="229">
        <v>1356000</v>
      </c>
      <c r="N115" s="184">
        <v>0</v>
      </c>
      <c r="O115" s="228">
        <f>SUM(M115:N115)</f>
        <v>1356000</v>
      </c>
      <c r="P115" s="229">
        <v>0</v>
      </c>
      <c r="Q115" s="228">
        <v>0</v>
      </c>
      <c r="R115" s="228">
        <f t="shared" si="22"/>
        <v>0</v>
      </c>
      <c r="S115" s="229">
        <v>0</v>
      </c>
      <c r="T115" s="228">
        <v>0</v>
      </c>
      <c r="U115" s="228">
        <f t="shared" si="23"/>
        <v>0</v>
      </c>
      <c r="V115" s="229">
        <v>0</v>
      </c>
      <c r="W115" s="228">
        <v>0</v>
      </c>
      <c r="X115" s="228">
        <f>SUM(V115:W115)</f>
        <v>0</v>
      </c>
      <c r="Y115" s="229">
        <f>J115+M115+P115+S115+V115</f>
        <v>1356000</v>
      </c>
      <c r="Z115" s="229">
        <f>K115+N115+Q115+T115+W115</f>
        <v>0</v>
      </c>
      <c r="AA115" s="229">
        <f>Y115+Z115</f>
        <v>1356000</v>
      </c>
      <c r="AB115" s="141">
        <v>1356000</v>
      </c>
      <c r="AC115" s="141">
        <v>0</v>
      </c>
      <c r="AD115" s="228">
        <f>SUM(AB115:AC115)</f>
        <v>1356000</v>
      </c>
      <c r="AE115" s="229">
        <v>0</v>
      </c>
      <c r="AF115" s="228">
        <v>0</v>
      </c>
      <c r="AG115" s="141"/>
      <c r="AH115" s="141">
        <v>0</v>
      </c>
      <c r="AI115" s="141">
        <v>0</v>
      </c>
      <c r="AJ115" s="141">
        <v>0</v>
      </c>
      <c r="AK115" s="141">
        <f>SUM(AI115:AJ115)</f>
        <v>0</v>
      </c>
      <c r="AL115" s="255">
        <v>0</v>
      </c>
      <c r="AM115" s="65"/>
      <c r="AN115" s="65"/>
    </row>
    <row r="116" spans="2:45" s="4" customFormat="1" ht="16.5" thickBot="1" x14ac:dyDescent="0.25">
      <c r="B116" s="222"/>
      <c r="C116" s="114" t="s">
        <v>25</v>
      </c>
      <c r="D116" s="115"/>
      <c r="E116" s="115"/>
      <c r="F116" s="121"/>
      <c r="G116" s="121"/>
      <c r="H116" s="116"/>
      <c r="I116" s="116"/>
      <c r="J116" s="117">
        <f t="shared" ref="J116:AL116" si="34">J114+J111+J107+J104+J99+J95+J92+J86+J81+J77</f>
        <v>853911</v>
      </c>
      <c r="K116" s="117">
        <f t="shared" si="34"/>
        <v>0</v>
      </c>
      <c r="L116" s="117">
        <f t="shared" si="34"/>
        <v>853911</v>
      </c>
      <c r="M116" s="117">
        <f t="shared" si="34"/>
        <v>15007387.049999999</v>
      </c>
      <c r="N116" s="117">
        <f t="shared" si="34"/>
        <v>0</v>
      </c>
      <c r="O116" s="117">
        <f t="shared" si="34"/>
        <v>15007387.049999999</v>
      </c>
      <c r="P116" s="117">
        <f t="shared" si="34"/>
        <v>15266611.949999999</v>
      </c>
      <c r="Q116" s="117">
        <f t="shared" si="34"/>
        <v>0</v>
      </c>
      <c r="R116" s="117">
        <f t="shared" si="34"/>
        <v>15266611.949999999</v>
      </c>
      <c r="S116" s="117">
        <f t="shared" si="34"/>
        <v>8727428.5499999989</v>
      </c>
      <c r="T116" s="117">
        <f t="shared" si="34"/>
        <v>0</v>
      </c>
      <c r="U116" s="117">
        <f t="shared" si="34"/>
        <v>8727428.5499999989</v>
      </c>
      <c r="V116" s="117">
        <f t="shared" si="34"/>
        <v>3432841.65</v>
      </c>
      <c r="W116" s="117">
        <f t="shared" si="34"/>
        <v>0</v>
      </c>
      <c r="X116" s="117">
        <f t="shared" si="34"/>
        <v>3432841.65</v>
      </c>
      <c r="Y116" s="117">
        <f t="shared" si="34"/>
        <v>43288180.199999996</v>
      </c>
      <c r="Z116" s="117">
        <f t="shared" si="34"/>
        <v>0</v>
      </c>
      <c r="AA116" s="117">
        <f t="shared" si="34"/>
        <v>43288180.199999996</v>
      </c>
      <c r="AB116" s="117">
        <f t="shared" si="34"/>
        <v>19061078</v>
      </c>
      <c r="AC116" s="117">
        <f t="shared" si="34"/>
        <v>0</v>
      </c>
      <c r="AD116" s="117">
        <f t="shared" si="34"/>
        <v>19061078</v>
      </c>
      <c r="AE116" s="117">
        <f t="shared" si="34"/>
        <v>0</v>
      </c>
      <c r="AF116" s="117">
        <f t="shared" si="34"/>
        <v>0</v>
      </c>
      <c r="AG116" s="117">
        <f t="shared" si="34"/>
        <v>0</v>
      </c>
      <c r="AH116" s="117">
        <f t="shared" si="34"/>
        <v>0</v>
      </c>
      <c r="AI116" s="117">
        <f t="shared" si="34"/>
        <v>10950443.6</v>
      </c>
      <c r="AJ116" s="117">
        <f t="shared" si="34"/>
        <v>0</v>
      </c>
      <c r="AK116" s="117">
        <f t="shared" si="34"/>
        <v>10950443.6</v>
      </c>
      <c r="AL116" s="122">
        <f t="shared" si="34"/>
        <v>-13276658.6</v>
      </c>
      <c r="AM116" s="66"/>
      <c r="AN116" s="68"/>
      <c r="AO116" s="15"/>
      <c r="AP116" s="15"/>
      <c r="AQ116" s="15"/>
      <c r="AR116" s="15"/>
      <c r="AS116" s="15"/>
    </row>
    <row r="117" spans="2:45" ht="15.75" x14ac:dyDescent="0.25">
      <c r="B117" s="142">
        <v>2.2000000000000002</v>
      </c>
      <c r="C117" s="480" t="s">
        <v>302</v>
      </c>
      <c r="D117" s="481"/>
      <c r="E117" s="452"/>
      <c r="F117" s="126"/>
      <c r="G117" s="126"/>
      <c r="H117" s="126"/>
      <c r="I117" s="126"/>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4"/>
      <c r="AM117" s="65"/>
      <c r="AN117" s="65"/>
      <c r="AO117" s="16"/>
      <c r="AP117" s="16"/>
      <c r="AQ117" s="16"/>
      <c r="AR117" s="16"/>
      <c r="AS117" s="16"/>
    </row>
    <row r="118" spans="2:45" ht="15.75" x14ac:dyDescent="0.25">
      <c r="B118" s="136"/>
      <c r="C118" s="92" t="s">
        <v>77</v>
      </c>
      <c r="D118" s="128"/>
      <c r="E118" s="128"/>
      <c r="F118" s="129"/>
      <c r="G118" s="129"/>
      <c r="H118" s="129"/>
      <c r="I118" s="129"/>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01"/>
      <c r="AM118" s="65"/>
      <c r="AN118" s="65"/>
    </row>
    <row r="119" spans="2:45" ht="157.5" x14ac:dyDescent="0.2">
      <c r="B119" s="331" t="s">
        <v>8</v>
      </c>
      <c r="C119" s="336" t="s">
        <v>303</v>
      </c>
      <c r="D119" s="328"/>
      <c r="E119" s="296" t="s">
        <v>144</v>
      </c>
      <c r="F119" s="297" t="s">
        <v>199</v>
      </c>
      <c r="G119" s="297" t="s">
        <v>230</v>
      </c>
      <c r="H119" s="330">
        <v>2023</v>
      </c>
      <c r="I119" s="307">
        <v>2026</v>
      </c>
      <c r="J119" s="300">
        <f>SUM(J120:J125)</f>
        <v>0</v>
      </c>
      <c r="K119" s="300">
        <f>SUM(K120:K125)</f>
        <v>0</v>
      </c>
      <c r="L119" s="337">
        <f>J119+K119</f>
        <v>0</v>
      </c>
      <c r="M119" s="300">
        <f>SUM(M120:M125)</f>
        <v>3113953.5840000003</v>
      </c>
      <c r="N119" s="300">
        <f>SUM(N120:N125)</f>
        <v>0</v>
      </c>
      <c r="O119" s="337">
        <f>M119+N119</f>
        <v>3113953.5840000003</v>
      </c>
      <c r="P119" s="300">
        <f>SUM(P120:P125)</f>
        <v>7029679.4160000011</v>
      </c>
      <c r="Q119" s="300">
        <f>SUM(Q120:Q125)</f>
        <v>0</v>
      </c>
      <c r="R119" s="337">
        <f>P119+Q119</f>
        <v>7029679.4160000011</v>
      </c>
      <c r="S119" s="300">
        <f>SUM(S120:S125)</f>
        <v>964289.4</v>
      </c>
      <c r="T119" s="300">
        <f>SUM(T120:T125)</f>
        <v>0</v>
      </c>
      <c r="U119" s="337">
        <f>S119+T119</f>
        <v>964289.4</v>
      </c>
      <c r="V119" s="300">
        <f>SUM(V120:V125)</f>
        <v>964289.4</v>
      </c>
      <c r="W119" s="300">
        <f>SUM(W120:W125)</f>
        <v>0</v>
      </c>
      <c r="X119" s="337">
        <f>V119+W119</f>
        <v>964289.4</v>
      </c>
      <c r="Y119" s="337">
        <f t="shared" ref="Y119:Z125" si="35">J119+M119+P119+S119+V119</f>
        <v>12072211.800000003</v>
      </c>
      <c r="Z119" s="337">
        <f t="shared" si="35"/>
        <v>0</v>
      </c>
      <c r="AA119" s="337">
        <f t="shared" ref="AA119:AA125" si="36">Y119+Z119</f>
        <v>12072211.800000003</v>
      </c>
      <c r="AB119" s="300">
        <f>SUM(AB120:AB125)</f>
        <v>8749488.3000000007</v>
      </c>
      <c r="AC119" s="300">
        <f>SUM(AC120:AC125)</f>
        <v>0</v>
      </c>
      <c r="AD119" s="337">
        <f>AB119+AC119</f>
        <v>8749488.3000000007</v>
      </c>
      <c r="AE119" s="300">
        <f>SUM(AE120:AE125)</f>
        <v>0</v>
      </c>
      <c r="AF119" s="300">
        <f>SUM(AF120:AF125)</f>
        <v>0</v>
      </c>
      <c r="AG119" s="337"/>
      <c r="AH119" s="316">
        <f>AE119+AF119</f>
        <v>0</v>
      </c>
      <c r="AI119" s="300">
        <f>SUM(AI120:AI125)</f>
        <v>1928578.8</v>
      </c>
      <c r="AJ119" s="300">
        <f>SUM(AJ120:AJ125)</f>
        <v>0</v>
      </c>
      <c r="AK119" s="316">
        <f>SUM(AI119:AJ119)</f>
        <v>1928578.8</v>
      </c>
      <c r="AL119" s="305">
        <f>SUM(AK119+AH119+AD119)-AA119</f>
        <v>-1394144.7000000011</v>
      </c>
      <c r="AM119" s="65"/>
      <c r="AN119" s="65"/>
    </row>
    <row r="120" spans="2:45" ht="131.25" customHeight="1" x14ac:dyDescent="0.2">
      <c r="B120" s="136" t="s">
        <v>455</v>
      </c>
      <c r="C120" s="96" t="s">
        <v>523</v>
      </c>
      <c r="D120" s="132"/>
      <c r="E120" s="216" t="s">
        <v>144</v>
      </c>
      <c r="F120" s="1" t="s">
        <v>524</v>
      </c>
      <c r="G120" s="1" t="s">
        <v>925</v>
      </c>
      <c r="H120" s="257">
        <v>2023</v>
      </c>
      <c r="I120" s="99">
        <v>2023</v>
      </c>
      <c r="J120" s="9">
        <v>0</v>
      </c>
      <c r="K120" s="9">
        <v>0</v>
      </c>
      <c r="L120" s="146">
        <f t="shared" ref="L120:L125" si="37">SUM(J120:K120)</f>
        <v>0</v>
      </c>
      <c r="M120" s="9">
        <v>1757085.3840000001</v>
      </c>
      <c r="N120" s="9">
        <v>0</v>
      </c>
      <c r="O120" s="146">
        <f t="shared" ref="O120:O125" si="38">SUM(M120:N120)</f>
        <v>1757085.3840000001</v>
      </c>
      <c r="P120" s="147">
        <v>0</v>
      </c>
      <c r="Q120" s="9">
        <v>0</v>
      </c>
      <c r="R120" s="146">
        <f t="shared" ref="R120:R125" si="39">SUM(P120:Q120)</f>
        <v>0</v>
      </c>
      <c r="S120" s="147">
        <v>0</v>
      </c>
      <c r="T120" s="146">
        <v>0</v>
      </c>
      <c r="U120" s="146">
        <f t="shared" ref="U120:U125" si="40">SUM(S120:T120)</f>
        <v>0</v>
      </c>
      <c r="V120" s="147">
        <v>0</v>
      </c>
      <c r="W120" s="146">
        <v>0</v>
      </c>
      <c r="X120" s="146">
        <f t="shared" ref="X120:X125" si="41">SUM(V120:W120)</f>
        <v>0</v>
      </c>
      <c r="Y120" s="147">
        <f t="shared" si="35"/>
        <v>1757085.3840000001</v>
      </c>
      <c r="Z120" s="147">
        <f t="shared" si="35"/>
        <v>0</v>
      </c>
      <c r="AA120" s="147">
        <f t="shared" si="36"/>
        <v>1757085.3840000001</v>
      </c>
      <c r="AB120" s="118">
        <v>845085.38400000008</v>
      </c>
      <c r="AC120" s="10">
        <f t="shared" ref="AC120:AC130" si="42">N120+Q120+T120+W120+Z120</f>
        <v>0</v>
      </c>
      <c r="AD120" s="146">
        <f t="shared" ref="AD120:AD125" si="43">SUM(AB120:AC120)</f>
        <v>845085.38400000008</v>
      </c>
      <c r="AE120" s="10">
        <v>0</v>
      </c>
      <c r="AF120" s="94">
        <v>0</v>
      </c>
      <c r="AG120" s="146"/>
      <c r="AH120" s="118">
        <v>0</v>
      </c>
      <c r="AI120" s="147">
        <v>0</v>
      </c>
      <c r="AJ120" s="146">
        <v>0</v>
      </c>
      <c r="AK120" s="118">
        <f t="shared" ref="AK120:AK125" si="44">SUM(AI120:AJ120)</f>
        <v>0</v>
      </c>
      <c r="AL120" s="101">
        <f t="shared" ref="AL120:AL125" si="45">SUM(AK120+AH120+AD120)-AA120</f>
        <v>-912000</v>
      </c>
      <c r="AM120" s="65"/>
      <c r="AN120" s="65"/>
    </row>
    <row r="121" spans="2:45" ht="136.5" customHeight="1" x14ac:dyDescent="0.2">
      <c r="B121" s="136" t="s">
        <v>456</v>
      </c>
      <c r="C121" s="96" t="s">
        <v>525</v>
      </c>
      <c r="D121" s="132"/>
      <c r="E121" s="98"/>
      <c r="F121" s="1" t="s">
        <v>927</v>
      </c>
      <c r="G121" s="1" t="s">
        <v>926</v>
      </c>
      <c r="H121" s="257">
        <v>2024</v>
      </c>
      <c r="I121" s="99">
        <v>2024</v>
      </c>
      <c r="J121" s="9">
        <v>0</v>
      </c>
      <c r="K121" s="9">
        <v>0</v>
      </c>
      <c r="L121" s="146">
        <f t="shared" si="37"/>
        <v>0</v>
      </c>
      <c r="M121" s="9">
        <v>0</v>
      </c>
      <c r="N121" s="9">
        <v>0</v>
      </c>
      <c r="O121" s="146">
        <f t="shared" si="38"/>
        <v>0</v>
      </c>
      <c r="P121" s="147">
        <v>6065390.0160000008</v>
      </c>
      <c r="Q121" s="9">
        <v>0</v>
      </c>
      <c r="R121" s="146">
        <f t="shared" si="39"/>
        <v>6065390.0160000008</v>
      </c>
      <c r="S121" s="147">
        <v>0</v>
      </c>
      <c r="T121" s="146">
        <v>0</v>
      </c>
      <c r="U121" s="146">
        <f t="shared" si="40"/>
        <v>0</v>
      </c>
      <c r="V121" s="147">
        <v>0</v>
      </c>
      <c r="W121" s="146">
        <v>0</v>
      </c>
      <c r="X121" s="146">
        <f t="shared" si="41"/>
        <v>0</v>
      </c>
      <c r="Y121" s="147">
        <f t="shared" si="35"/>
        <v>6065390.0160000008</v>
      </c>
      <c r="Z121" s="147">
        <f t="shared" si="35"/>
        <v>0</v>
      </c>
      <c r="AA121" s="147">
        <f t="shared" si="36"/>
        <v>6065390.0160000008</v>
      </c>
      <c r="AB121" s="118">
        <v>6065390.0160000008</v>
      </c>
      <c r="AC121" s="10">
        <f t="shared" si="42"/>
        <v>0</v>
      </c>
      <c r="AD121" s="146">
        <f t="shared" si="43"/>
        <v>6065390.0160000008</v>
      </c>
      <c r="AE121" s="10">
        <v>0</v>
      </c>
      <c r="AF121" s="94">
        <v>0</v>
      </c>
      <c r="AG121" s="146"/>
      <c r="AH121" s="118">
        <v>0</v>
      </c>
      <c r="AI121" s="147">
        <v>0</v>
      </c>
      <c r="AJ121" s="146">
        <v>0</v>
      </c>
      <c r="AK121" s="118">
        <f t="shared" si="44"/>
        <v>0</v>
      </c>
      <c r="AL121" s="101">
        <f t="shared" si="45"/>
        <v>0</v>
      </c>
      <c r="AM121" s="65"/>
      <c r="AN121" s="65"/>
    </row>
    <row r="122" spans="2:45" ht="71.25" customHeight="1" x14ac:dyDescent="0.2">
      <c r="B122" s="136" t="s">
        <v>457</v>
      </c>
      <c r="C122" s="145" t="s">
        <v>527</v>
      </c>
      <c r="D122" s="132"/>
      <c r="E122" s="98" t="s">
        <v>133</v>
      </c>
      <c r="F122" s="1" t="s">
        <v>85</v>
      </c>
      <c r="G122" s="1" t="s">
        <v>526</v>
      </c>
      <c r="H122" s="257">
        <v>2023</v>
      </c>
      <c r="I122" s="99">
        <v>2026</v>
      </c>
      <c r="J122" s="9">
        <v>0</v>
      </c>
      <c r="K122" s="9">
        <v>0</v>
      </c>
      <c r="L122" s="146">
        <f t="shared" si="37"/>
        <v>0</v>
      </c>
      <c r="M122" s="9">
        <v>482144.7</v>
      </c>
      <c r="N122" s="9">
        <v>0</v>
      </c>
      <c r="O122" s="146">
        <f t="shared" si="38"/>
        <v>482144.7</v>
      </c>
      <c r="P122" s="147">
        <v>482144.7</v>
      </c>
      <c r="Q122" s="9">
        <v>0</v>
      </c>
      <c r="R122" s="146">
        <f t="shared" si="39"/>
        <v>482144.7</v>
      </c>
      <c r="S122" s="147">
        <v>482144.7</v>
      </c>
      <c r="T122" s="146">
        <v>0</v>
      </c>
      <c r="U122" s="146">
        <f t="shared" si="40"/>
        <v>482144.7</v>
      </c>
      <c r="V122" s="147">
        <v>482144.7</v>
      </c>
      <c r="W122" s="146">
        <v>0</v>
      </c>
      <c r="X122" s="146">
        <f t="shared" si="41"/>
        <v>482144.7</v>
      </c>
      <c r="Y122" s="147">
        <f t="shared" si="35"/>
        <v>1928578.8</v>
      </c>
      <c r="Z122" s="147">
        <f t="shared" si="35"/>
        <v>0</v>
      </c>
      <c r="AA122" s="147">
        <f t="shared" si="36"/>
        <v>1928578.8</v>
      </c>
      <c r="AB122" s="118">
        <v>964289.4</v>
      </c>
      <c r="AC122" s="10">
        <f t="shared" si="42"/>
        <v>0</v>
      </c>
      <c r="AD122" s="146">
        <f t="shared" si="43"/>
        <v>964289.4</v>
      </c>
      <c r="AE122" s="10">
        <v>0</v>
      </c>
      <c r="AF122" s="94">
        <v>0</v>
      </c>
      <c r="AG122" s="146"/>
      <c r="AH122" s="118">
        <v>0</v>
      </c>
      <c r="AI122" s="147">
        <v>964289.4</v>
      </c>
      <c r="AJ122" s="146">
        <v>0</v>
      </c>
      <c r="AK122" s="118">
        <f t="shared" si="44"/>
        <v>964289.4</v>
      </c>
      <c r="AL122" s="101">
        <f t="shared" si="45"/>
        <v>0</v>
      </c>
      <c r="AM122" s="65"/>
      <c r="AN122" s="65"/>
    </row>
    <row r="123" spans="2:45" ht="113.25" customHeight="1" x14ac:dyDescent="0.2">
      <c r="B123" s="136" t="s">
        <v>520</v>
      </c>
      <c r="C123" s="145" t="s">
        <v>528</v>
      </c>
      <c r="D123" s="132"/>
      <c r="E123" s="98" t="s">
        <v>133</v>
      </c>
      <c r="F123" s="1" t="s">
        <v>85</v>
      </c>
      <c r="G123" s="1" t="s">
        <v>442</v>
      </c>
      <c r="H123" s="257">
        <v>2024</v>
      </c>
      <c r="I123" s="99">
        <v>2024</v>
      </c>
      <c r="J123" s="9">
        <v>0</v>
      </c>
      <c r="K123" s="9">
        <v>0</v>
      </c>
      <c r="L123" s="146">
        <f t="shared" si="37"/>
        <v>0</v>
      </c>
      <c r="M123" s="9">
        <v>392578.8</v>
      </c>
      <c r="N123" s="9">
        <v>0</v>
      </c>
      <c r="O123" s="146">
        <f t="shared" si="38"/>
        <v>392578.8</v>
      </c>
      <c r="P123" s="147">
        <v>0</v>
      </c>
      <c r="Q123" s="9">
        <v>0</v>
      </c>
      <c r="R123" s="146">
        <f t="shared" si="39"/>
        <v>0</v>
      </c>
      <c r="S123" s="147">
        <v>0</v>
      </c>
      <c r="T123" s="146">
        <v>0</v>
      </c>
      <c r="U123" s="146">
        <f t="shared" si="40"/>
        <v>0</v>
      </c>
      <c r="V123" s="147">
        <v>0</v>
      </c>
      <c r="W123" s="146">
        <v>0</v>
      </c>
      <c r="X123" s="146">
        <f t="shared" si="41"/>
        <v>0</v>
      </c>
      <c r="Y123" s="147">
        <f t="shared" si="35"/>
        <v>392578.8</v>
      </c>
      <c r="Z123" s="147">
        <f t="shared" si="35"/>
        <v>0</v>
      </c>
      <c r="AA123" s="147">
        <f t="shared" si="36"/>
        <v>392578.8</v>
      </c>
      <c r="AB123" s="118">
        <v>392578.8</v>
      </c>
      <c r="AC123" s="10">
        <f t="shared" si="42"/>
        <v>0</v>
      </c>
      <c r="AD123" s="146">
        <f t="shared" si="43"/>
        <v>392578.8</v>
      </c>
      <c r="AE123" s="10">
        <v>0</v>
      </c>
      <c r="AF123" s="94">
        <v>0</v>
      </c>
      <c r="AG123" s="146"/>
      <c r="AH123" s="118">
        <v>0</v>
      </c>
      <c r="AI123" s="147">
        <v>0</v>
      </c>
      <c r="AJ123" s="146">
        <v>0</v>
      </c>
      <c r="AK123" s="118">
        <f t="shared" si="44"/>
        <v>0</v>
      </c>
      <c r="AL123" s="101">
        <f t="shared" si="45"/>
        <v>0</v>
      </c>
      <c r="AM123" s="65"/>
      <c r="AN123" s="65"/>
    </row>
    <row r="124" spans="2:45" ht="47.25" x14ac:dyDescent="0.2">
      <c r="B124" s="136" t="s">
        <v>521</v>
      </c>
      <c r="C124" s="145" t="s">
        <v>529</v>
      </c>
      <c r="D124" s="132"/>
      <c r="E124" s="98" t="s">
        <v>133</v>
      </c>
      <c r="F124" s="1" t="s">
        <v>85</v>
      </c>
      <c r="G124" s="1" t="s">
        <v>530</v>
      </c>
      <c r="H124" s="257">
        <v>2023</v>
      </c>
      <c r="I124" s="99">
        <v>2026</v>
      </c>
      <c r="J124" s="9">
        <v>0</v>
      </c>
      <c r="K124" s="9">
        <v>0</v>
      </c>
      <c r="L124" s="146">
        <f t="shared" si="37"/>
        <v>0</v>
      </c>
      <c r="M124" s="9">
        <v>482144.7</v>
      </c>
      <c r="N124" s="9">
        <v>0</v>
      </c>
      <c r="O124" s="146">
        <f t="shared" si="38"/>
        <v>482144.7</v>
      </c>
      <c r="P124" s="147">
        <v>482144.7</v>
      </c>
      <c r="Q124" s="9">
        <v>0</v>
      </c>
      <c r="R124" s="146">
        <f t="shared" si="39"/>
        <v>482144.7</v>
      </c>
      <c r="S124" s="147">
        <v>482144.7</v>
      </c>
      <c r="T124" s="146">
        <v>0</v>
      </c>
      <c r="U124" s="146">
        <f t="shared" si="40"/>
        <v>482144.7</v>
      </c>
      <c r="V124" s="147">
        <v>482144.7</v>
      </c>
      <c r="W124" s="146">
        <v>0</v>
      </c>
      <c r="X124" s="146">
        <f t="shared" si="41"/>
        <v>482144.7</v>
      </c>
      <c r="Y124" s="147">
        <f t="shared" si="35"/>
        <v>1928578.8</v>
      </c>
      <c r="Z124" s="147">
        <f t="shared" si="35"/>
        <v>0</v>
      </c>
      <c r="AA124" s="147">
        <f t="shared" si="36"/>
        <v>1928578.8</v>
      </c>
      <c r="AB124" s="118">
        <v>482144.7</v>
      </c>
      <c r="AC124" s="10">
        <f t="shared" si="42"/>
        <v>0</v>
      </c>
      <c r="AD124" s="146">
        <f t="shared" si="43"/>
        <v>482144.7</v>
      </c>
      <c r="AE124" s="10">
        <v>0</v>
      </c>
      <c r="AF124" s="94">
        <v>0</v>
      </c>
      <c r="AG124" s="146"/>
      <c r="AH124" s="118">
        <v>0</v>
      </c>
      <c r="AI124" s="147">
        <v>964289.4</v>
      </c>
      <c r="AJ124" s="146">
        <v>0</v>
      </c>
      <c r="AK124" s="118">
        <f t="shared" si="44"/>
        <v>964289.4</v>
      </c>
      <c r="AL124" s="101">
        <f t="shared" si="45"/>
        <v>-482144.69999999995</v>
      </c>
      <c r="AM124" s="65"/>
      <c r="AN124" s="65"/>
    </row>
    <row r="125" spans="2:45" ht="78.75" x14ac:dyDescent="0.2">
      <c r="B125" s="136" t="s">
        <v>522</v>
      </c>
      <c r="C125" s="145" t="s">
        <v>543</v>
      </c>
      <c r="D125" s="132"/>
      <c r="E125" s="98" t="s">
        <v>144</v>
      </c>
      <c r="F125" s="1" t="s">
        <v>531</v>
      </c>
      <c r="G125" s="1"/>
      <c r="H125" s="257">
        <v>2024</v>
      </c>
      <c r="I125" s="99">
        <v>2024</v>
      </c>
      <c r="J125" s="9">
        <v>0</v>
      </c>
      <c r="K125" s="9">
        <v>0</v>
      </c>
      <c r="L125" s="146">
        <f t="shared" si="37"/>
        <v>0</v>
      </c>
      <c r="M125" s="9">
        <v>0</v>
      </c>
      <c r="N125" s="9">
        <v>0</v>
      </c>
      <c r="O125" s="146">
        <f t="shared" si="38"/>
        <v>0</v>
      </c>
      <c r="P125" s="147">
        <v>0</v>
      </c>
      <c r="Q125" s="9">
        <v>0</v>
      </c>
      <c r="R125" s="146">
        <f t="shared" si="39"/>
        <v>0</v>
      </c>
      <c r="S125" s="147">
        <v>0</v>
      </c>
      <c r="T125" s="146">
        <v>0</v>
      </c>
      <c r="U125" s="146">
        <f t="shared" si="40"/>
        <v>0</v>
      </c>
      <c r="V125" s="147">
        <v>0</v>
      </c>
      <c r="W125" s="146">
        <v>0</v>
      </c>
      <c r="X125" s="146">
        <f t="shared" si="41"/>
        <v>0</v>
      </c>
      <c r="Y125" s="147">
        <f t="shared" si="35"/>
        <v>0</v>
      </c>
      <c r="Z125" s="147">
        <f t="shared" si="35"/>
        <v>0</v>
      </c>
      <c r="AA125" s="147">
        <f t="shared" si="36"/>
        <v>0</v>
      </c>
      <c r="AB125" s="118">
        <v>0</v>
      </c>
      <c r="AC125" s="10">
        <f t="shared" si="42"/>
        <v>0</v>
      </c>
      <c r="AD125" s="146">
        <f t="shared" si="43"/>
        <v>0</v>
      </c>
      <c r="AE125" s="10">
        <v>0</v>
      </c>
      <c r="AF125" s="94">
        <v>0</v>
      </c>
      <c r="AG125" s="146"/>
      <c r="AH125" s="118">
        <v>0</v>
      </c>
      <c r="AI125" s="147">
        <v>0</v>
      </c>
      <c r="AJ125" s="146">
        <v>0</v>
      </c>
      <c r="AK125" s="118">
        <f t="shared" si="44"/>
        <v>0</v>
      </c>
      <c r="AL125" s="101">
        <f t="shared" si="45"/>
        <v>0</v>
      </c>
      <c r="AM125" s="65"/>
      <c r="AN125" s="65"/>
    </row>
    <row r="126" spans="2:45" ht="157.5" x14ac:dyDescent="0.25">
      <c r="B126" s="338" t="s">
        <v>7</v>
      </c>
      <c r="C126" s="302" t="s">
        <v>304</v>
      </c>
      <c r="D126" s="332"/>
      <c r="E126" s="296" t="s">
        <v>144</v>
      </c>
      <c r="F126" s="297" t="s">
        <v>200</v>
      </c>
      <c r="G126" s="297" t="s">
        <v>305</v>
      </c>
      <c r="H126" s="296">
        <v>2023</v>
      </c>
      <c r="I126" s="296">
        <v>2026</v>
      </c>
      <c r="J126" s="300">
        <f>SUM(J127:J130)</f>
        <v>0</v>
      </c>
      <c r="K126" s="300">
        <f>SUM(K127:K130)</f>
        <v>0</v>
      </c>
      <c r="L126" s="337">
        <f>J126+K126</f>
        <v>0</v>
      </c>
      <c r="M126" s="300">
        <f>SUM(M127:M130)</f>
        <v>294434.09999999998</v>
      </c>
      <c r="N126" s="300">
        <f>SUM(N127:N130)</f>
        <v>0</v>
      </c>
      <c r="O126" s="337">
        <f>M126+N126</f>
        <v>294434.09999999998</v>
      </c>
      <c r="P126" s="300">
        <f>SUM(P127:P130)</f>
        <v>1913821.65</v>
      </c>
      <c r="Q126" s="300">
        <f>SUM(Q127:Q130)</f>
        <v>0</v>
      </c>
      <c r="R126" s="337">
        <f>P126+Q126</f>
        <v>1913821.65</v>
      </c>
      <c r="S126" s="300">
        <f>SUM(S127:S130)</f>
        <v>343506.45</v>
      </c>
      <c r="T126" s="300">
        <f>SUM(T127:T130)</f>
        <v>0</v>
      </c>
      <c r="U126" s="337">
        <f>S126+T126</f>
        <v>343506.45</v>
      </c>
      <c r="V126" s="300">
        <f>SUM(V127:V130)</f>
        <v>343506.45</v>
      </c>
      <c r="W126" s="300">
        <f>SUM(W127:W130)</f>
        <v>0</v>
      </c>
      <c r="X126" s="337">
        <f>V126+W126</f>
        <v>343506.45</v>
      </c>
      <c r="Y126" s="337">
        <f t="shared" ref="Y126:Y131" si="46">J126+M126+P126+S126+V126</f>
        <v>2895268.6500000004</v>
      </c>
      <c r="Z126" s="337">
        <f t="shared" ref="Z126:Z164" si="47">K126+N126+Q126+T126+W126</f>
        <v>0</v>
      </c>
      <c r="AA126" s="337">
        <f t="shared" ref="AA126:AA164" si="48">Y126+Z126</f>
        <v>2895268.6500000004</v>
      </c>
      <c r="AB126" s="300">
        <f>SUM(AB127:AB130)</f>
        <v>2208255.75</v>
      </c>
      <c r="AC126" s="300">
        <f>SUM(AC127:AC130)</f>
        <v>0</v>
      </c>
      <c r="AD126" s="337">
        <f>AB126+AC126</f>
        <v>2208255.75</v>
      </c>
      <c r="AE126" s="300">
        <f>SUM(AE127:AE130)</f>
        <v>0</v>
      </c>
      <c r="AF126" s="300">
        <f>SUM(AF127:AF130)</f>
        <v>0</v>
      </c>
      <c r="AG126" s="337"/>
      <c r="AH126" s="316">
        <f t="shared" ref="AH126:AH136" si="49">AE126+AF126</f>
        <v>0</v>
      </c>
      <c r="AI126" s="300">
        <f>SUM(AI127:AI130)</f>
        <v>687012.9</v>
      </c>
      <c r="AJ126" s="300">
        <f>SUM(AJ127:AJ130)</f>
        <v>0</v>
      </c>
      <c r="AK126" s="316">
        <f t="shared" ref="AK126:AK155" si="50">SUM(AI126:AJ126)</f>
        <v>687012.9</v>
      </c>
      <c r="AL126" s="335">
        <f>SUM(AK126+AH126+AD126)-AA126</f>
        <v>0</v>
      </c>
      <c r="AM126" s="65"/>
      <c r="AN126" s="65"/>
    </row>
    <row r="127" spans="2:45" ht="47.25" x14ac:dyDescent="0.25">
      <c r="B127" s="136" t="s">
        <v>533</v>
      </c>
      <c r="C127" s="145" t="s">
        <v>532</v>
      </c>
      <c r="D127" s="137"/>
      <c r="E127" s="98" t="s">
        <v>133</v>
      </c>
      <c r="F127" s="1" t="s">
        <v>85</v>
      </c>
      <c r="G127" s="1" t="s">
        <v>537</v>
      </c>
      <c r="H127" s="257">
        <v>2023</v>
      </c>
      <c r="I127" s="99">
        <v>2023</v>
      </c>
      <c r="J127" s="9">
        <v>0</v>
      </c>
      <c r="K127" s="9">
        <v>0</v>
      </c>
      <c r="L127" s="146">
        <f>SUM(J127:K127)</f>
        <v>0</v>
      </c>
      <c r="M127" s="9">
        <v>294434.09999999998</v>
      </c>
      <c r="N127" s="9">
        <v>0</v>
      </c>
      <c r="O127" s="146">
        <f>SUM(M127:N127)</f>
        <v>294434.09999999998</v>
      </c>
      <c r="P127" s="147">
        <v>0</v>
      </c>
      <c r="Q127" s="9">
        <v>0</v>
      </c>
      <c r="R127" s="146">
        <f>SUM(P127:Q127)</f>
        <v>0</v>
      </c>
      <c r="S127" s="147">
        <v>0</v>
      </c>
      <c r="T127" s="146">
        <v>0</v>
      </c>
      <c r="U127" s="146">
        <f>SUM(S127:T127)</f>
        <v>0</v>
      </c>
      <c r="V127" s="147">
        <v>0</v>
      </c>
      <c r="W127" s="146">
        <v>0</v>
      </c>
      <c r="X127" s="146">
        <f>SUM(V127:W127)</f>
        <v>0</v>
      </c>
      <c r="Y127" s="147">
        <f t="shared" si="46"/>
        <v>294434.09999999998</v>
      </c>
      <c r="Z127" s="147">
        <f t="shared" si="47"/>
        <v>0</v>
      </c>
      <c r="AA127" s="147">
        <f t="shared" si="48"/>
        <v>294434.09999999998</v>
      </c>
      <c r="AB127" s="118">
        <v>294434.09999999998</v>
      </c>
      <c r="AC127" s="10">
        <f t="shared" si="42"/>
        <v>0</v>
      </c>
      <c r="AD127" s="146">
        <f>SUM(AB127:AC127)</f>
        <v>294434.09999999998</v>
      </c>
      <c r="AE127" s="10">
        <v>0</v>
      </c>
      <c r="AF127" s="94">
        <v>0</v>
      </c>
      <c r="AG127" s="146"/>
      <c r="AH127" s="118">
        <f t="shared" si="49"/>
        <v>0</v>
      </c>
      <c r="AI127" s="147">
        <v>0</v>
      </c>
      <c r="AJ127" s="146">
        <v>0</v>
      </c>
      <c r="AK127" s="118">
        <f t="shared" si="50"/>
        <v>0</v>
      </c>
      <c r="AL127" s="101">
        <f>SUM(AK127+AH127+AD127)-AA127</f>
        <v>0</v>
      </c>
      <c r="AM127" s="65"/>
      <c r="AN127" s="65"/>
    </row>
    <row r="128" spans="2:45" ht="110.25" x14ac:dyDescent="0.25">
      <c r="B128" s="136" t="s">
        <v>534</v>
      </c>
      <c r="C128" s="145" t="s">
        <v>538</v>
      </c>
      <c r="D128" s="137"/>
      <c r="E128" s="98" t="s">
        <v>144</v>
      </c>
      <c r="F128" s="1" t="s">
        <v>539</v>
      </c>
      <c r="G128" s="1" t="s">
        <v>928</v>
      </c>
      <c r="H128" s="257">
        <v>2024</v>
      </c>
      <c r="I128" s="99">
        <v>2024</v>
      </c>
      <c r="J128" s="9">
        <v>0</v>
      </c>
      <c r="K128" s="9">
        <v>0</v>
      </c>
      <c r="L128" s="146">
        <f>SUM(J128:K128)</f>
        <v>0</v>
      </c>
      <c r="M128" s="9">
        <v>0</v>
      </c>
      <c r="N128" s="9">
        <v>0</v>
      </c>
      <c r="O128" s="146">
        <f>SUM(M128:N128)</f>
        <v>0</v>
      </c>
      <c r="P128" s="147">
        <v>1570315.2</v>
      </c>
      <c r="Q128" s="9">
        <v>0</v>
      </c>
      <c r="R128" s="146">
        <f>SUM(P128:Q128)</f>
        <v>1570315.2</v>
      </c>
      <c r="S128" s="147">
        <v>0</v>
      </c>
      <c r="T128" s="146">
        <v>0</v>
      </c>
      <c r="U128" s="146">
        <f>SUM(S128:T128)</f>
        <v>0</v>
      </c>
      <c r="V128" s="147">
        <v>0</v>
      </c>
      <c r="W128" s="146">
        <v>0</v>
      </c>
      <c r="X128" s="146">
        <f>SUM(V128:W128)</f>
        <v>0</v>
      </c>
      <c r="Y128" s="147">
        <f t="shared" si="46"/>
        <v>1570315.2</v>
      </c>
      <c r="Z128" s="147">
        <f t="shared" si="47"/>
        <v>0</v>
      </c>
      <c r="AA128" s="147">
        <f t="shared" si="48"/>
        <v>1570315.2</v>
      </c>
      <c r="AB128" s="118">
        <v>1570315.2</v>
      </c>
      <c r="AC128" s="10">
        <f t="shared" si="42"/>
        <v>0</v>
      </c>
      <c r="AD128" s="146">
        <f>SUM(AB128:AC128)</f>
        <v>1570315.2</v>
      </c>
      <c r="AE128" s="10">
        <v>0</v>
      </c>
      <c r="AF128" s="94">
        <v>0</v>
      </c>
      <c r="AG128" s="146"/>
      <c r="AH128" s="118">
        <f t="shared" si="49"/>
        <v>0</v>
      </c>
      <c r="AI128" s="147">
        <v>0</v>
      </c>
      <c r="AJ128" s="146">
        <v>0</v>
      </c>
      <c r="AK128" s="118">
        <f t="shared" si="50"/>
        <v>0</v>
      </c>
      <c r="AL128" s="101">
        <f>SUM(AK128+AH128+AD128)-AA128</f>
        <v>0</v>
      </c>
      <c r="AM128" s="65"/>
      <c r="AN128" s="65"/>
    </row>
    <row r="129" spans="2:40" ht="118.5" customHeight="1" x14ac:dyDescent="0.25">
      <c r="B129" s="136" t="s">
        <v>535</v>
      </c>
      <c r="C129" s="145" t="s">
        <v>540</v>
      </c>
      <c r="D129" s="137"/>
      <c r="E129" s="98" t="s">
        <v>144</v>
      </c>
      <c r="F129" s="1" t="s">
        <v>539</v>
      </c>
      <c r="G129" s="1"/>
      <c r="H129" s="257">
        <v>2024</v>
      </c>
      <c r="I129" s="99">
        <v>2026</v>
      </c>
      <c r="J129" s="9">
        <v>0</v>
      </c>
      <c r="K129" s="9">
        <v>0</v>
      </c>
      <c r="L129" s="146">
        <f>SUM(J129:K129)</f>
        <v>0</v>
      </c>
      <c r="M129" s="9">
        <v>0</v>
      </c>
      <c r="N129" s="9">
        <v>0</v>
      </c>
      <c r="O129" s="146">
        <f>SUM(M129:N129)</f>
        <v>0</v>
      </c>
      <c r="P129" s="147">
        <v>343506.45</v>
      </c>
      <c r="Q129" s="9">
        <v>0</v>
      </c>
      <c r="R129" s="146">
        <f>SUM(P129:Q129)</f>
        <v>343506.45</v>
      </c>
      <c r="S129" s="147">
        <v>343506.45</v>
      </c>
      <c r="T129" s="146">
        <v>0</v>
      </c>
      <c r="U129" s="146">
        <f>SUM(S129:T129)</f>
        <v>343506.45</v>
      </c>
      <c r="V129" s="147">
        <v>343506.45</v>
      </c>
      <c r="W129" s="146">
        <v>0</v>
      </c>
      <c r="X129" s="146">
        <f>SUM(V129:W129)</f>
        <v>343506.45</v>
      </c>
      <c r="Y129" s="147">
        <f t="shared" si="46"/>
        <v>1030519.3500000001</v>
      </c>
      <c r="Z129" s="147">
        <f t="shared" si="47"/>
        <v>0</v>
      </c>
      <c r="AA129" s="147">
        <f t="shared" si="48"/>
        <v>1030519.3500000001</v>
      </c>
      <c r="AB129" s="118">
        <v>343506.45</v>
      </c>
      <c r="AC129" s="10">
        <f t="shared" si="42"/>
        <v>0</v>
      </c>
      <c r="AD129" s="146">
        <f>SUM(AB129:AC129)</f>
        <v>343506.45</v>
      </c>
      <c r="AE129" s="10">
        <v>0</v>
      </c>
      <c r="AF129" s="94">
        <v>0</v>
      </c>
      <c r="AG129" s="146"/>
      <c r="AH129" s="118">
        <f t="shared" si="49"/>
        <v>0</v>
      </c>
      <c r="AI129" s="147">
        <v>687012.9</v>
      </c>
      <c r="AJ129" s="146">
        <v>0</v>
      </c>
      <c r="AK129" s="118">
        <f t="shared" si="50"/>
        <v>687012.9</v>
      </c>
      <c r="AL129" s="101">
        <f>SUM(AK129+AH129+AD129)-AA129</f>
        <v>0</v>
      </c>
      <c r="AM129" s="65"/>
      <c r="AN129" s="65"/>
    </row>
    <row r="130" spans="2:40" ht="110.25" x14ac:dyDescent="0.25">
      <c r="B130" s="136" t="s">
        <v>536</v>
      </c>
      <c r="C130" s="145" t="s">
        <v>541</v>
      </c>
      <c r="D130" s="137"/>
      <c r="E130" s="98" t="s">
        <v>144</v>
      </c>
      <c r="F130" s="1" t="s">
        <v>539</v>
      </c>
      <c r="G130" s="1"/>
      <c r="H130" s="257">
        <v>2024</v>
      </c>
      <c r="I130" s="99">
        <v>2026</v>
      </c>
      <c r="J130" s="9">
        <v>0</v>
      </c>
      <c r="K130" s="9">
        <v>0</v>
      </c>
      <c r="L130" s="146">
        <f>SUM(J130:K130)</f>
        <v>0</v>
      </c>
      <c r="M130" s="9">
        <v>0</v>
      </c>
      <c r="N130" s="9">
        <v>0</v>
      </c>
      <c r="O130" s="146">
        <f>SUM(M130:N130)</f>
        <v>0</v>
      </c>
      <c r="P130" s="147">
        <v>0</v>
      </c>
      <c r="Q130" s="9">
        <v>0</v>
      </c>
      <c r="R130" s="146">
        <f>SUM(P130:Q130)</f>
        <v>0</v>
      </c>
      <c r="S130" s="147">
        <v>0</v>
      </c>
      <c r="T130" s="146">
        <v>0</v>
      </c>
      <c r="U130" s="146">
        <f>SUM(S130:T130)</f>
        <v>0</v>
      </c>
      <c r="V130" s="147">
        <v>0</v>
      </c>
      <c r="W130" s="146">
        <v>0</v>
      </c>
      <c r="X130" s="146">
        <f>SUM(V130:W130)</f>
        <v>0</v>
      </c>
      <c r="Y130" s="147">
        <f t="shared" si="46"/>
        <v>0</v>
      </c>
      <c r="Z130" s="147">
        <f t="shared" si="47"/>
        <v>0</v>
      </c>
      <c r="AA130" s="147">
        <f t="shared" si="48"/>
        <v>0</v>
      </c>
      <c r="AB130" s="118">
        <v>0</v>
      </c>
      <c r="AC130" s="10">
        <f t="shared" si="42"/>
        <v>0</v>
      </c>
      <c r="AD130" s="146">
        <f>SUM(AB130:AC130)</f>
        <v>0</v>
      </c>
      <c r="AE130" s="10">
        <v>0</v>
      </c>
      <c r="AF130" s="94">
        <v>0</v>
      </c>
      <c r="AG130" s="146"/>
      <c r="AH130" s="118">
        <f t="shared" si="49"/>
        <v>0</v>
      </c>
      <c r="AI130" s="147">
        <v>0</v>
      </c>
      <c r="AJ130" s="146">
        <v>0</v>
      </c>
      <c r="AK130" s="118">
        <f t="shared" si="50"/>
        <v>0</v>
      </c>
      <c r="AL130" s="101">
        <f>SUM(AK130+AH130+AD130)-AA130</f>
        <v>0</v>
      </c>
      <c r="AM130" s="65"/>
      <c r="AN130" s="65"/>
    </row>
    <row r="131" spans="2:40" ht="78.75" x14ac:dyDescent="0.2">
      <c r="B131" s="331" t="s">
        <v>9</v>
      </c>
      <c r="C131" s="336" t="s">
        <v>930</v>
      </c>
      <c r="D131" s="328"/>
      <c r="E131" s="296" t="s">
        <v>145</v>
      </c>
      <c r="F131" s="297" t="s">
        <v>306</v>
      </c>
      <c r="G131" s="297" t="s">
        <v>229</v>
      </c>
      <c r="H131" s="330">
        <v>2023</v>
      </c>
      <c r="I131" s="307">
        <v>2026</v>
      </c>
      <c r="J131" s="300">
        <f>SUM(J132:J134)</f>
        <v>0</v>
      </c>
      <c r="K131" s="300">
        <f>SUM(K132:K134)</f>
        <v>0</v>
      </c>
      <c r="L131" s="337">
        <f>J131+K131</f>
        <v>0</v>
      </c>
      <c r="M131" s="300">
        <f>SUM(M132:M134)</f>
        <v>9552000</v>
      </c>
      <c r="N131" s="300">
        <f>SUM(N132:N134)</f>
        <v>0</v>
      </c>
      <c r="O131" s="337">
        <f>M131+N131</f>
        <v>9552000</v>
      </c>
      <c r="P131" s="300">
        <f>SUM(P132:P134)</f>
        <v>9552000</v>
      </c>
      <c r="Q131" s="300">
        <f>SUM(Q132:Q134)</f>
        <v>0</v>
      </c>
      <c r="R131" s="337">
        <f>P131+Q131</f>
        <v>9552000</v>
      </c>
      <c r="S131" s="300">
        <f>SUM(S132:S134)</f>
        <v>9552000</v>
      </c>
      <c r="T131" s="300">
        <f>SUM(T132:T134)</f>
        <v>0</v>
      </c>
      <c r="U131" s="337">
        <v>9552000</v>
      </c>
      <c r="V131" s="300">
        <f>SUM(V132:V134)</f>
        <v>9552000</v>
      </c>
      <c r="W131" s="300">
        <f>SUM(W132:W134)</f>
        <v>0</v>
      </c>
      <c r="X131" s="337">
        <f>V131+W131</f>
        <v>9552000</v>
      </c>
      <c r="Y131" s="337">
        <f t="shared" si="46"/>
        <v>38208000</v>
      </c>
      <c r="Z131" s="337">
        <f t="shared" si="47"/>
        <v>0</v>
      </c>
      <c r="AA131" s="337">
        <f t="shared" si="48"/>
        <v>38208000</v>
      </c>
      <c r="AB131" s="300">
        <f>SUM(AB132:AB134)</f>
        <v>17280000</v>
      </c>
      <c r="AC131" s="300">
        <f>SUM(AC132:AC134)</f>
        <v>0</v>
      </c>
      <c r="AD131" s="337">
        <f>AB131+AC131</f>
        <v>17280000</v>
      </c>
      <c r="AE131" s="300">
        <f>SUM(AE132:AE134)</f>
        <v>0</v>
      </c>
      <c r="AF131" s="300">
        <f>SUM(AF132:AF134)</f>
        <v>0</v>
      </c>
      <c r="AG131" s="337"/>
      <c r="AH131" s="316">
        <f t="shared" si="49"/>
        <v>0</v>
      </c>
      <c r="AI131" s="300">
        <f>SUM(AI132:AI134)</f>
        <v>17280000</v>
      </c>
      <c r="AJ131" s="300">
        <f>SUM(AJ132:AJ134)</f>
        <v>0</v>
      </c>
      <c r="AK131" s="316">
        <f t="shared" si="50"/>
        <v>17280000</v>
      </c>
      <c r="AL131" s="305">
        <f t="shared" ref="AL131:AL164" si="51">SUM(AK131+AH131+AD131)-AA131</f>
        <v>-3648000</v>
      </c>
      <c r="AM131" s="65"/>
      <c r="AN131" s="65"/>
    </row>
    <row r="132" spans="2:40" ht="78.75" x14ac:dyDescent="0.2">
      <c r="B132" s="136" t="s">
        <v>544</v>
      </c>
      <c r="C132" s="145" t="s">
        <v>929</v>
      </c>
      <c r="D132" s="132"/>
      <c r="E132" s="98" t="s">
        <v>145</v>
      </c>
      <c r="F132" s="1" t="s">
        <v>306</v>
      </c>
      <c r="G132" s="1" t="s">
        <v>542</v>
      </c>
      <c r="H132" s="257">
        <v>2023</v>
      </c>
      <c r="I132" s="99">
        <v>2026</v>
      </c>
      <c r="J132" s="9">
        <v>0</v>
      </c>
      <c r="K132" s="9">
        <v>0</v>
      </c>
      <c r="L132" s="146">
        <f>SUM(J132:K132)</f>
        <v>0</v>
      </c>
      <c r="M132" s="9">
        <v>4320000</v>
      </c>
      <c r="N132" s="9">
        <v>0</v>
      </c>
      <c r="O132" s="146">
        <f>SUM(M132:N132)</f>
        <v>4320000</v>
      </c>
      <c r="P132" s="147">
        <v>4320000</v>
      </c>
      <c r="Q132" s="9">
        <v>0</v>
      </c>
      <c r="R132" s="146">
        <f>SUM(P132:Q132)</f>
        <v>4320000</v>
      </c>
      <c r="S132" s="147">
        <v>4320000</v>
      </c>
      <c r="T132" s="9">
        <v>0</v>
      </c>
      <c r="U132" s="146">
        <f>SUM(S132:T132)</f>
        <v>4320000</v>
      </c>
      <c r="V132" s="147">
        <v>4320000</v>
      </c>
      <c r="W132" s="146">
        <v>0</v>
      </c>
      <c r="X132" s="146">
        <f>SUM(V132:W132)</f>
        <v>4320000</v>
      </c>
      <c r="Y132" s="147">
        <f t="shared" ref="Y132:Z134" si="52">J132+M132+P132+S132+V132</f>
        <v>17280000</v>
      </c>
      <c r="Z132" s="147">
        <f t="shared" si="52"/>
        <v>0</v>
      </c>
      <c r="AA132" s="147">
        <f>Y132+Z132</f>
        <v>17280000</v>
      </c>
      <c r="AB132" s="118">
        <v>8640000</v>
      </c>
      <c r="AC132" s="146">
        <v>0</v>
      </c>
      <c r="AD132" s="146">
        <f>SUM(AB132:AC132)</f>
        <v>8640000</v>
      </c>
      <c r="AE132" s="146">
        <v>0</v>
      </c>
      <c r="AF132" s="146">
        <v>0</v>
      </c>
      <c r="AG132" s="146"/>
      <c r="AH132" s="118">
        <f t="shared" si="49"/>
        <v>0</v>
      </c>
      <c r="AI132" s="147">
        <v>8640000</v>
      </c>
      <c r="AJ132" s="146">
        <v>0</v>
      </c>
      <c r="AK132" s="118">
        <f t="shared" si="50"/>
        <v>8640000</v>
      </c>
      <c r="AL132" s="101">
        <f t="shared" si="51"/>
        <v>0</v>
      </c>
      <c r="AM132" s="65"/>
      <c r="AN132" s="65"/>
    </row>
    <row r="133" spans="2:40" ht="101.25" customHeight="1" x14ac:dyDescent="0.2">
      <c r="B133" s="136" t="s">
        <v>545</v>
      </c>
      <c r="C133" s="145" t="s">
        <v>931</v>
      </c>
      <c r="D133" s="132"/>
      <c r="E133" s="98" t="s">
        <v>141</v>
      </c>
      <c r="F133" s="1" t="s">
        <v>164</v>
      </c>
      <c r="G133" s="1" t="s">
        <v>547</v>
      </c>
      <c r="H133" s="257">
        <v>2023</v>
      </c>
      <c r="I133" s="99">
        <v>2026</v>
      </c>
      <c r="J133" s="9">
        <v>0</v>
      </c>
      <c r="K133" s="9">
        <v>0</v>
      </c>
      <c r="L133" s="146">
        <f>SUM(J133:K133)</f>
        <v>0</v>
      </c>
      <c r="M133" s="9">
        <v>4320000</v>
      </c>
      <c r="N133" s="9">
        <v>0</v>
      </c>
      <c r="O133" s="146">
        <f>SUM(M133:N133)</f>
        <v>4320000</v>
      </c>
      <c r="P133" s="147">
        <v>4320000</v>
      </c>
      <c r="Q133" s="9">
        <v>0</v>
      </c>
      <c r="R133" s="146">
        <f>SUM(P133:Q133)</f>
        <v>4320000</v>
      </c>
      <c r="S133" s="147">
        <v>4320000</v>
      </c>
      <c r="T133" s="9">
        <v>0</v>
      </c>
      <c r="U133" s="146">
        <f>SUM(S133:T133)</f>
        <v>4320000</v>
      </c>
      <c r="V133" s="147">
        <v>4320000</v>
      </c>
      <c r="W133" s="146">
        <v>0</v>
      </c>
      <c r="X133" s="146">
        <f>SUM(V133:W133)</f>
        <v>4320000</v>
      </c>
      <c r="Y133" s="147">
        <f t="shared" si="52"/>
        <v>17280000</v>
      </c>
      <c r="Z133" s="147">
        <f t="shared" si="52"/>
        <v>0</v>
      </c>
      <c r="AA133" s="147">
        <f>Y133+Z133</f>
        <v>17280000</v>
      </c>
      <c r="AB133" s="118">
        <v>8640000</v>
      </c>
      <c r="AC133" s="146">
        <v>0</v>
      </c>
      <c r="AD133" s="146">
        <f>SUM(AB133:AC133)</f>
        <v>8640000</v>
      </c>
      <c r="AE133" s="146">
        <v>0</v>
      </c>
      <c r="AF133" s="146">
        <v>0</v>
      </c>
      <c r="AG133" s="146"/>
      <c r="AH133" s="118">
        <f t="shared" si="49"/>
        <v>0</v>
      </c>
      <c r="AI133" s="147">
        <v>8640000</v>
      </c>
      <c r="AJ133" s="146">
        <v>0</v>
      </c>
      <c r="AK133" s="118">
        <f t="shared" si="50"/>
        <v>8640000</v>
      </c>
      <c r="AL133" s="101">
        <f t="shared" si="51"/>
        <v>0</v>
      </c>
      <c r="AM133" s="65"/>
      <c r="AN133" s="65"/>
    </row>
    <row r="134" spans="2:40" ht="62.25" customHeight="1" x14ac:dyDescent="0.2">
      <c r="B134" s="136" t="s">
        <v>546</v>
      </c>
      <c r="C134" s="145" t="s">
        <v>548</v>
      </c>
      <c r="D134" s="132"/>
      <c r="E134" s="98" t="s">
        <v>145</v>
      </c>
      <c r="F134" s="1" t="s">
        <v>306</v>
      </c>
      <c r="G134" s="1" t="s">
        <v>394</v>
      </c>
      <c r="H134" s="257">
        <v>2023</v>
      </c>
      <c r="I134" s="99">
        <v>2026</v>
      </c>
      <c r="J134" s="9">
        <v>0</v>
      </c>
      <c r="K134" s="9">
        <v>0</v>
      </c>
      <c r="L134" s="146">
        <f>SUM(J134:K134)</f>
        <v>0</v>
      </c>
      <c r="M134" s="9">
        <v>912000</v>
      </c>
      <c r="N134" s="9">
        <v>0</v>
      </c>
      <c r="O134" s="146">
        <f>SUM(M134:N134)</f>
        <v>912000</v>
      </c>
      <c r="P134" s="147">
        <v>912000</v>
      </c>
      <c r="Q134" s="9">
        <v>0</v>
      </c>
      <c r="R134" s="146">
        <f>SUM(P134:Q134)</f>
        <v>912000</v>
      </c>
      <c r="S134" s="147">
        <v>912000</v>
      </c>
      <c r="T134" s="9">
        <v>0</v>
      </c>
      <c r="U134" s="146">
        <f>SUM(S134:T134)</f>
        <v>912000</v>
      </c>
      <c r="V134" s="147">
        <v>912000</v>
      </c>
      <c r="W134" s="146">
        <v>0</v>
      </c>
      <c r="X134" s="146">
        <f>SUM(V134:W134)</f>
        <v>912000</v>
      </c>
      <c r="Y134" s="147">
        <f t="shared" si="52"/>
        <v>3648000</v>
      </c>
      <c r="Z134" s="147">
        <f t="shared" si="52"/>
        <v>0</v>
      </c>
      <c r="AA134" s="147">
        <f>Y134+Z134</f>
        <v>3648000</v>
      </c>
      <c r="AB134" s="118">
        <v>0</v>
      </c>
      <c r="AC134" s="146">
        <v>0</v>
      </c>
      <c r="AD134" s="146">
        <f>SUM(AB134:AC134)</f>
        <v>0</v>
      </c>
      <c r="AE134" s="146">
        <v>0</v>
      </c>
      <c r="AF134" s="146">
        <v>0</v>
      </c>
      <c r="AG134" s="146"/>
      <c r="AH134" s="118">
        <f t="shared" si="49"/>
        <v>0</v>
      </c>
      <c r="AI134" s="147">
        <v>0</v>
      </c>
      <c r="AJ134" s="146">
        <v>0</v>
      </c>
      <c r="AK134" s="118">
        <f t="shared" si="50"/>
        <v>0</v>
      </c>
      <c r="AL134" s="101">
        <f t="shared" si="51"/>
        <v>-3648000</v>
      </c>
      <c r="AM134" s="65"/>
      <c r="AN134" s="65"/>
    </row>
    <row r="135" spans="2:40" ht="80.25" customHeight="1" x14ac:dyDescent="0.2">
      <c r="B135" s="338" t="s">
        <v>10</v>
      </c>
      <c r="C135" s="302" t="s">
        <v>146</v>
      </c>
      <c r="D135" s="328"/>
      <c r="E135" s="296" t="s">
        <v>147</v>
      </c>
      <c r="F135" s="303" t="s">
        <v>256</v>
      </c>
      <c r="G135" s="297" t="s">
        <v>228</v>
      </c>
      <c r="H135" s="296">
        <v>2023</v>
      </c>
      <c r="I135" s="296">
        <v>2026</v>
      </c>
      <c r="J135" s="300">
        <f>SUM(J136:J139)</f>
        <v>0</v>
      </c>
      <c r="K135" s="300">
        <f>SUM(K136:K139)</f>
        <v>0</v>
      </c>
      <c r="L135" s="337">
        <f>J135+K135</f>
        <v>0</v>
      </c>
      <c r="M135" s="300">
        <f>SUM(M136:M139)</f>
        <v>1806095.7</v>
      </c>
      <c r="N135" s="300">
        <f>SUM(N136:N139)</f>
        <v>0</v>
      </c>
      <c r="O135" s="337">
        <f>M135+N135</f>
        <v>1806095.7</v>
      </c>
      <c r="P135" s="300">
        <f>SUM(P136:P139)</f>
        <v>1296000</v>
      </c>
      <c r="Q135" s="300">
        <f>SUM(Q136:Q139)</f>
        <v>0</v>
      </c>
      <c r="R135" s="337">
        <f>P135+Q135</f>
        <v>1296000</v>
      </c>
      <c r="S135" s="300">
        <f>SUM(S136:S139)</f>
        <v>1296000</v>
      </c>
      <c r="T135" s="300">
        <f>SUM(T136:T139)</f>
        <v>0</v>
      </c>
      <c r="U135" s="337">
        <f>S135+T135</f>
        <v>1296000</v>
      </c>
      <c r="V135" s="300">
        <f>SUM(V136:V139)</f>
        <v>1296000</v>
      </c>
      <c r="W135" s="300">
        <f>SUM(W136:W139)</f>
        <v>0</v>
      </c>
      <c r="X135" s="337">
        <f>V135+W135</f>
        <v>1296000</v>
      </c>
      <c r="Y135" s="337">
        <f t="shared" ref="Y135:Y140" si="53">J135+M135+P135+S135+V135</f>
        <v>5694095.7000000002</v>
      </c>
      <c r="Z135" s="337">
        <f t="shared" si="47"/>
        <v>0</v>
      </c>
      <c r="AA135" s="337">
        <f t="shared" si="48"/>
        <v>5694095.7000000002</v>
      </c>
      <c r="AB135" s="300">
        <f>SUM(AB136:AB139)</f>
        <v>3102095.7</v>
      </c>
      <c r="AC135" s="300">
        <f>SUM(AC136:AC139)</f>
        <v>0</v>
      </c>
      <c r="AD135" s="337">
        <f>AB135+AC135</f>
        <v>3102095.7</v>
      </c>
      <c r="AE135" s="300">
        <f>SUM(AE136:AE139)</f>
        <v>0</v>
      </c>
      <c r="AF135" s="300">
        <f>SUM(AF136:AF139)</f>
        <v>0</v>
      </c>
      <c r="AG135" s="337"/>
      <c r="AH135" s="316">
        <f t="shared" si="49"/>
        <v>0</v>
      </c>
      <c r="AI135" s="300">
        <f>SUM(AI136:AI139)</f>
        <v>2592000</v>
      </c>
      <c r="AJ135" s="300">
        <f>SUM(AJ136:AJ139)</f>
        <v>0</v>
      </c>
      <c r="AK135" s="316">
        <f t="shared" si="50"/>
        <v>2592000</v>
      </c>
      <c r="AL135" s="335">
        <f t="shared" si="51"/>
        <v>0</v>
      </c>
      <c r="AM135" s="65"/>
      <c r="AN135" s="65"/>
    </row>
    <row r="136" spans="2:40" ht="45.75" customHeight="1" x14ac:dyDescent="0.2">
      <c r="B136" s="136" t="s">
        <v>550</v>
      </c>
      <c r="C136" s="145" t="s">
        <v>549</v>
      </c>
      <c r="D136" s="132"/>
      <c r="E136" s="98" t="s">
        <v>554</v>
      </c>
      <c r="F136" s="55" t="s">
        <v>932</v>
      </c>
      <c r="G136" s="1" t="s">
        <v>933</v>
      </c>
      <c r="H136" s="257">
        <v>2023</v>
      </c>
      <c r="I136" s="99">
        <v>2023</v>
      </c>
      <c r="J136" s="9">
        <v>0</v>
      </c>
      <c r="K136" s="9">
        <v>0</v>
      </c>
      <c r="L136" s="146">
        <f>SUM(J136:K136)</f>
        <v>0</v>
      </c>
      <c r="M136" s="9">
        <v>510095.7</v>
      </c>
      <c r="N136" s="9">
        <v>0</v>
      </c>
      <c r="O136" s="146">
        <f>SUM(M136:N136)</f>
        <v>510095.7</v>
      </c>
      <c r="P136" s="147">
        <v>0</v>
      </c>
      <c r="Q136" s="9">
        <v>0</v>
      </c>
      <c r="R136" s="146">
        <f>SUM(P136:Q136)</f>
        <v>0</v>
      </c>
      <c r="S136" s="147">
        <v>0</v>
      </c>
      <c r="T136" s="9">
        <v>0</v>
      </c>
      <c r="U136" s="146">
        <f>SUM(S136:T136)</f>
        <v>0</v>
      </c>
      <c r="V136" s="147">
        <v>0</v>
      </c>
      <c r="W136" s="9">
        <v>0</v>
      </c>
      <c r="X136" s="146">
        <f>SUM(V136:W136)</f>
        <v>0</v>
      </c>
      <c r="Y136" s="147">
        <f t="shared" si="53"/>
        <v>510095.7</v>
      </c>
      <c r="Z136" s="147">
        <f t="shared" si="47"/>
        <v>0</v>
      </c>
      <c r="AA136" s="147">
        <f t="shared" si="48"/>
        <v>510095.7</v>
      </c>
      <c r="AB136" s="118">
        <v>510095.7</v>
      </c>
      <c r="AC136" s="9">
        <v>0</v>
      </c>
      <c r="AD136" s="146">
        <f>SUM(AB136:AC136)</f>
        <v>510095.7</v>
      </c>
      <c r="AE136" s="9">
        <v>0</v>
      </c>
      <c r="AF136" s="9">
        <v>0</v>
      </c>
      <c r="AG136" s="146"/>
      <c r="AH136" s="118">
        <f t="shared" si="49"/>
        <v>0</v>
      </c>
      <c r="AI136" s="147">
        <v>0</v>
      </c>
      <c r="AJ136" s="9">
        <v>0</v>
      </c>
      <c r="AK136" s="118">
        <f t="shared" si="50"/>
        <v>0</v>
      </c>
      <c r="AL136" s="101">
        <f t="shared" si="51"/>
        <v>0</v>
      </c>
      <c r="AM136" s="65"/>
      <c r="AN136" s="65"/>
    </row>
    <row r="137" spans="2:40" ht="63" x14ac:dyDescent="0.2">
      <c r="B137" s="136" t="s">
        <v>551</v>
      </c>
      <c r="C137" s="145" t="s">
        <v>555</v>
      </c>
      <c r="D137" s="132"/>
      <c r="E137" s="98" t="s">
        <v>513</v>
      </c>
      <c r="F137" s="55" t="s">
        <v>512</v>
      </c>
      <c r="G137" s="1" t="s">
        <v>262</v>
      </c>
      <c r="H137" s="257">
        <v>2023</v>
      </c>
      <c r="I137" s="99">
        <v>2026</v>
      </c>
      <c r="J137" s="9">
        <v>0</v>
      </c>
      <c r="K137" s="9">
        <v>0</v>
      </c>
      <c r="L137" s="146">
        <f>SUM(J137:K137)</f>
        <v>0</v>
      </c>
      <c r="M137" s="9">
        <v>648000</v>
      </c>
      <c r="N137" s="9">
        <v>0</v>
      </c>
      <c r="O137" s="146">
        <f>SUM(M137:N137)</f>
        <v>648000</v>
      </c>
      <c r="P137" s="147">
        <v>648000</v>
      </c>
      <c r="Q137" s="9">
        <v>0</v>
      </c>
      <c r="R137" s="146">
        <f>SUM(P137:Q137)</f>
        <v>648000</v>
      </c>
      <c r="S137" s="147">
        <v>648000</v>
      </c>
      <c r="T137" s="9">
        <v>0</v>
      </c>
      <c r="U137" s="146">
        <f>SUM(S137:T137)</f>
        <v>648000</v>
      </c>
      <c r="V137" s="147">
        <v>648000</v>
      </c>
      <c r="W137" s="9">
        <v>0</v>
      </c>
      <c r="X137" s="146">
        <f>SUM(V137:W137)</f>
        <v>648000</v>
      </c>
      <c r="Y137" s="147">
        <f t="shared" si="53"/>
        <v>2592000</v>
      </c>
      <c r="Z137" s="147">
        <f t="shared" si="47"/>
        <v>0</v>
      </c>
      <c r="AA137" s="147">
        <f t="shared" si="48"/>
        <v>2592000</v>
      </c>
      <c r="AB137" s="118">
        <v>1296000</v>
      </c>
      <c r="AC137" s="9">
        <v>0</v>
      </c>
      <c r="AD137" s="146">
        <f>SUM(AB137:AC137)</f>
        <v>1296000</v>
      </c>
      <c r="AE137" s="9">
        <v>0</v>
      </c>
      <c r="AF137" s="9">
        <v>0</v>
      </c>
      <c r="AG137" s="146"/>
      <c r="AH137" s="118">
        <f t="shared" ref="AH137:AH155" si="54">AE137+AF137</f>
        <v>0</v>
      </c>
      <c r="AI137" s="147">
        <v>1296000</v>
      </c>
      <c r="AJ137" s="9">
        <v>0</v>
      </c>
      <c r="AK137" s="118">
        <f t="shared" si="50"/>
        <v>1296000</v>
      </c>
      <c r="AL137" s="101">
        <f t="shared" si="51"/>
        <v>0</v>
      </c>
      <c r="AM137" s="65"/>
      <c r="AN137" s="65"/>
    </row>
    <row r="138" spans="2:40" ht="63" x14ac:dyDescent="0.2">
      <c r="B138" s="136" t="s">
        <v>552</v>
      </c>
      <c r="C138" s="145" t="s">
        <v>556</v>
      </c>
      <c r="D138" s="132"/>
      <c r="E138" s="98" t="s">
        <v>558</v>
      </c>
      <c r="F138" s="55" t="s">
        <v>509</v>
      </c>
      <c r="G138" s="1" t="s">
        <v>194</v>
      </c>
      <c r="H138" s="257">
        <v>2023</v>
      </c>
      <c r="I138" s="99">
        <v>2026</v>
      </c>
      <c r="J138" s="9">
        <v>0</v>
      </c>
      <c r="K138" s="9">
        <v>0</v>
      </c>
      <c r="L138" s="146">
        <f>SUM(J138:K138)</f>
        <v>0</v>
      </c>
      <c r="M138" s="9">
        <v>0</v>
      </c>
      <c r="N138" s="9">
        <v>0</v>
      </c>
      <c r="O138" s="146">
        <f>SUM(M138:N138)</f>
        <v>0</v>
      </c>
      <c r="P138" s="147">
        <v>0</v>
      </c>
      <c r="Q138" s="9">
        <v>0</v>
      </c>
      <c r="R138" s="146">
        <f>SUM(P138:Q138)</f>
        <v>0</v>
      </c>
      <c r="S138" s="147">
        <v>0</v>
      </c>
      <c r="T138" s="9">
        <v>0</v>
      </c>
      <c r="U138" s="146">
        <f>SUM(S138:T138)</f>
        <v>0</v>
      </c>
      <c r="V138" s="147">
        <v>0</v>
      </c>
      <c r="W138" s="9">
        <v>0</v>
      </c>
      <c r="X138" s="146">
        <f>SUM(V138:W138)</f>
        <v>0</v>
      </c>
      <c r="Y138" s="147">
        <f t="shared" si="53"/>
        <v>0</v>
      </c>
      <c r="Z138" s="147">
        <f t="shared" si="47"/>
        <v>0</v>
      </c>
      <c r="AA138" s="147">
        <f t="shared" si="48"/>
        <v>0</v>
      </c>
      <c r="AB138" s="118">
        <v>0</v>
      </c>
      <c r="AC138" s="9">
        <v>0</v>
      </c>
      <c r="AD138" s="146">
        <f>SUM(AB138:AC138)</f>
        <v>0</v>
      </c>
      <c r="AE138" s="9">
        <v>0</v>
      </c>
      <c r="AF138" s="9">
        <v>0</v>
      </c>
      <c r="AG138" s="146"/>
      <c r="AH138" s="118">
        <f t="shared" si="54"/>
        <v>0</v>
      </c>
      <c r="AI138" s="147">
        <v>0</v>
      </c>
      <c r="AJ138" s="9">
        <v>0</v>
      </c>
      <c r="AK138" s="118">
        <f t="shared" si="50"/>
        <v>0</v>
      </c>
      <c r="AL138" s="101">
        <f t="shared" si="51"/>
        <v>0</v>
      </c>
      <c r="AM138" s="65"/>
      <c r="AN138" s="65"/>
    </row>
    <row r="139" spans="2:40" ht="78.75" x14ac:dyDescent="0.2">
      <c r="B139" s="136" t="s">
        <v>553</v>
      </c>
      <c r="C139" s="145" t="s">
        <v>936</v>
      </c>
      <c r="D139" s="132"/>
      <c r="E139" s="98" t="s">
        <v>557</v>
      </c>
      <c r="F139" s="55" t="s">
        <v>934</v>
      </c>
      <c r="G139" s="1" t="s">
        <v>935</v>
      </c>
      <c r="H139" s="257">
        <v>2023</v>
      </c>
      <c r="I139" s="99">
        <v>2026</v>
      </c>
      <c r="J139" s="9">
        <v>0</v>
      </c>
      <c r="K139" s="9">
        <v>0</v>
      </c>
      <c r="L139" s="146">
        <f>SUM(J139:K139)</f>
        <v>0</v>
      </c>
      <c r="M139" s="9">
        <v>648000</v>
      </c>
      <c r="N139" s="9">
        <v>0</v>
      </c>
      <c r="O139" s="146">
        <f>SUM(M139:N139)</f>
        <v>648000</v>
      </c>
      <c r="P139" s="147">
        <v>648000</v>
      </c>
      <c r="Q139" s="9">
        <v>0</v>
      </c>
      <c r="R139" s="146">
        <f>SUM(P139:Q139)</f>
        <v>648000</v>
      </c>
      <c r="S139" s="147">
        <v>648000</v>
      </c>
      <c r="T139" s="9">
        <v>0</v>
      </c>
      <c r="U139" s="146">
        <f>SUM(S139:T139)</f>
        <v>648000</v>
      </c>
      <c r="V139" s="147">
        <v>648000</v>
      </c>
      <c r="W139" s="9">
        <v>0</v>
      </c>
      <c r="X139" s="146">
        <f>SUM(V139:W139)</f>
        <v>648000</v>
      </c>
      <c r="Y139" s="147">
        <f t="shared" si="53"/>
        <v>2592000</v>
      </c>
      <c r="Z139" s="147">
        <f t="shared" si="47"/>
        <v>0</v>
      </c>
      <c r="AA139" s="147">
        <f t="shared" si="48"/>
        <v>2592000</v>
      </c>
      <c r="AB139" s="118">
        <v>1296000</v>
      </c>
      <c r="AC139" s="9">
        <v>0</v>
      </c>
      <c r="AD139" s="146">
        <f>SUM(AB139:AC139)</f>
        <v>1296000</v>
      </c>
      <c r="AE139" s="9">
        <v>0</v>
      </c>
      <c r="AF139" s="9">
        <v>0</v>
      </c>
      <c r="AG139" s="146"/>
      <c r="AH139" s="118">
        <f t="shared" si="54"/>
        <v>0</v>
      </c>
      <c r="AI139" s="147">
        <v>1296000</v>
      </c>
      <c r="AJ139" s="9">
        <v>0</v>
      </c>
      <c r="AK139" s="118">
        <f t="shared" si="50"/>
        <v>1296000</v>
      </c>
      <c r="AL139" s="101">
        <f t="shared" si="51"/>
        <v>0</v>
      </c>
      <c r="AM139" s="65"/>
      <c r="AN139" s="65"/>
    </row>
    <row r="140" spans="2:40" ht="47.25" x14ac:dyDescent="0.25">
      <c r="B140" s="338" t="s">
        <v>83</v>
      </c>
      <c r="C140" s="302" t="s">
        <v>148</v>
      </c>
      <c r="D140" s="328"/>
      <c r="E140" s="296" t="s">
        <v>158</v>
      </c>
      <c r="F140" s="329" t="s">
        <v>158</v>
      </c>
      <c r="G140" s="297" t="s">
        <v>307</v>
      </c>
      <c r="H140" s="303">
        <v>2023</v>
      </c>
      <c r="I140" s="303">
        <v>2026</v>
      </c>
      <c r="J140" s="300">
        <f>SUM(J141:J143)</f>
        <v>0</v>
      </c>
      <c r="K140" s="300">
        <f>SUM(K141:K143)</f>
        <v>0</v>
      </c>
      <c r="L140" s="337">
        <f>J140+K140</f>
        <v>0</v>
      </c>
      <c r="M140" s="300">
        <f>SUM(M141:M143)</f>
        <v>1490400</v>
      </c>
      <c r="N140" s="300">
        <f>SUM(N141:N143)</f>
        <v>0</v>
      </c>
      <c r="O140" s="337">
        <f>M140+N140</f>
        <v>1490400</v>
      </c>
      <c r="P140" s="300">
        <f>SUM(P141:P143)</f>
        <v>1490400</v>
      </c>
      <c r="Q140" s="300">
        <f>SUM(Q141:Q143)</f>
        <v>0</v>
      </c>
      <c r="R140" s="337">
        <f>P140+Q140</f>
        <v>1490400</v>
      </c>
      <c r="S140" s="300">
        <f>SUM(S141:S143)</f>
        <v>1490400</v>
      </c>
      <c r="T140" s="300">
        <f>SUM(T141:T143)</f>
        <v>0</v>
      </c>
      <c r="U140" s="337">
        <f>S140+T140</f>
        <v>1490400</v>
      </c>
      <c r="V140" s="300">
        <f>SUM(V141:V143)</f>
        <v>1490400</v>
      </c>
      <c r="W140" s="300">
        <f>SUM(W141:W143)</f>
        <v>0</v>
      </c>
      <c r="X140" s="337">
        <f>V140+W140</f>
        <v>1490400</v>
      </c>
      <c r="Y140" s="337">
        <f t="shared" si="53"/>
        <v>5961600</v>
      </c>
      <c r="Z140" s="337">
        <f t="shared" si="47"/>
        <v>0</v>
      </c>
      <c r="AA140" s="337">
        <f t="shared" si="48"/>
        <v>5961600</v>
      </c>
      <c r="AB140" s="300">
        <f>SUM(AB141:AB143)</f>
        <v>124800</v>
      </c>
      <c r="AC140" s="300">
        <f>SUM(AC141:AC143)</f>
        <v>0</v>
      </c>
      <c r="AD140" s="337">
        <f>AB140+AC140</f>
        <v>124800</v>
      </c>
      <c r="AE140" s="300">
        <f>SUM(AE141:AE143)</f>
        <v>0</v>
      </c>
      <c r="AF140" s="300">
        <f>SUM(AF141:AF143)</f>
        <v>0</v>
      </c>
      <c r="AG140" s="337"/>
      <c r="AH140" s="316">
        <f>AE140+AF140</f>
        <v>0</v>
      </c>
      <c r="AI140" s="300">
        <f>SUM(AI141:AI143)</f>
        <v>124800</v>
      </c>
      <c r="AJ140" s="300">
        <f>SUM(AJ141:AJ143)</f>
        <v>0</v>
      </c>
      <c r="AK140" s="316">
        <f t="shared" si="50"/>
        <v>124800</v>
      </c>
      <c r="AL140" s="335">
        <f t="shared" si="51"/>
        <v>-5712000</v>
      </c>
      <c r="AM140" s="65"/>
      <c r="AN140" s="65"/>
    </row>
    <row r="141" spans="2:40" ht="58.5" customHeight="1" x14ac:dyDescent="0.25">
      <c r="B141" s="266" t="s">
        <v>560</v>
      </c>
      <c r="C141" s="145" t="s">
        <v>559</v>
      </c>
      <c r="D141" s="267"/>
      <c r="E141" s="98" t="s">
        <v>158</v>
      </c>
      <c r="F141" s="133" t="s">
        <v>158</v>
      </c>
      <c r="G141" s="250" t="s">
        <v>563</v>
      </c>
      <c r="H141" s="103">
        <v>2023</v>
      </c>
      <c r="I141" s="103">
        <v>2026</v>
      </c>
      <c r="J141" s="9">
        <v>0</v>
      </c>
      <c r="K141" s="9">
        <v>0</v>
      </c>
      <c r="L141" s="146">
        <f>SUM(J141:K141)</f>
        <v>0</v>
      </c>
      <c r="M141" s="9">
        <v>972000</v>
      </c>
      <c r="N141" s="9">
        <v>0</v>
      </c>
      <c r="O141" s="268">
        <f>SUM(M141:N141)</f>
        <v>972000</v>
      </c>
      <c r="P141" s="147">
        <v>972000</v>
      </c>
      <c r="Q141" s="9">
        <v>0</v>
      </c>
      <c r="R141" s="268">
        <f>SUM(P141:Q141)</f>
        <v>972000</v>
      </c>
      <c r="S141" s="147">
        <v>972000</v>
      </c>
      <c r="T141" s="9">
        <v>0</v>
      </c>
      <c r="U141" s="268">
        <f>SUM(S141:T141)</f>
        <v>972000</v>
      </c>
      <c r="V141" s="147">
        <v>972000</v>
      </c>
      <c r="W141" s="9">
        <v>0</v>
      </c>
      <c r="X141" s="268">
        <f>SUM(V141:W141)</f>
        <v>972000</v>
      </c>
      <c r="Y141" s="269">
        <f t="shared" ref="Y141:Z143" si="55">J141+M141+P141+S141+V141</f>
        <v>3888000</v>
      </c>
      <c r="Z141" s="269">
        <f t="shared" si="55"/>
        <v>0</v>
      </c>
      <c r="AA141" s="269">
        <f>Y141+Z141</f>
        <v>3888000</v>
      </c>
      <c r="AB141" s="260">
        <v>0</v>
      </c>
      <c r="AC141" s="9">
        <v>0</v>
      </c>
      <c r="AD141" s="268">
        <f>SUM(AB141:AC141)</f>
        <v>0</v>
      </c>
      <c r="AE141" s="9">
        <v>0</v>
      </c>
      <c r="AF141" s="9">
        <v>0</v>
      </c>
      <c r="AG141" s="268"/>
      <c r="AH141" s="260">
        <f t="shared" si="54"/>
        <v>0</v>
      </c>
      <c r="AI141" s="269">
        <v>0</v>
      </c>
      <c r="AJ141" s="9">
        <v>0</v>
      </c>
      <c r="AK141" s="118">
        <f t="shared" si="50"/>
        <v>0</v>
      </c>
      <c r="AL141" s="101">
        <f t="shared" si="51"/>
        <v>-3888000</v>
      </c>
      <c r="AM141" s="65"/>
      <c r="AN141" s="65"/>
    </row>
    <row r="142" spans="2:40" ht="80.25" customHeight="1" x14ac:dyDescent="0.25">
      <c r="B142" s="266" t="s">
        <v>561</v>
      </c>
      <c r="C142" s="145" t="s">
        <v>566</v>
      </c>
      <c r="D142" s="267"/>
      <c r="E142" s="98" t="s">
        <v>158</v>
      </c>
      <c r="F142" s="133" t="s">
        <v>158</v>
      </c>
      <c r="G142" s="250" t="s">
        <v>564</v>
      </c>
      <c r="H142" s="103">
        <v>2023</v>
      </c>
      <c r="I142" s="103">
        <v>2026</v>
      </c>
      <c r="J142" s="9">
        <v>0</v>
      </c>
      <c r="K142" s="9">
        <v>0</v>
      </c>
      <c r="L142" s="146">
        <f>SUM(J142:K142)</f>
        <v>0</v>
      </c>
      <c r="M142" s="9">
        <v>62400</v>
      </c>
      <c r="N142" s="9">
        <v>0</v>
      </c>
      <c r="O142" s="268">
        <f>SUM(M142:N142)</f>
        <v>62400</v>
      </c>
      <c r="P142" s="147">
        <v>62400</v>
      </c>
      <c r="Q142" s="9">
        <v>0</v>
      </c>
      <c r="R142" s="268">
        <f>SUM(P142:Q142)</f>
        <v>62400</v>
      </c>
      <c r="S142" s="147">
        <v>62400</v>
      </c>
      <c r="T142" s="9">
        <v>0</v>
      </c>
      <c r="U142" s="268">
        <f>SUM(S142:T142)</f>
        <v>62400</v>
      </c>
      <c r="V142" s="147">
        <v>62400</v>
      </c>
      <c r="W142" s="9">
        <v>0</v>
      </c>
      <c r="X142" s="268">
        <f>SUM(V142:W142)</f>
        <v>62400</v>
      </c>
      <c r="Y142" s="269">
        <f t="shared" si="55"/>
        <v>249600</v>
      </c>
      <c r="Z142" s="269">
        <f t="shared" si="55"/>
        <v>0</v>
      </c>
      <c r="AA142" s="269">
        <f>Y142+Z142</f>
        <v>249600</v>
      </c>
      <c r="AB142" s="260">
        <v>124800</v>
      </c>
      <c r="AC142" s="9">
        <v>0</v>
      </c>
      <c r="AD142" s="268">
        <f>SUM(AB142:AC142)</f>
        <v>124800</v>
      </c>
      <c r="AE142" s="9">
        <v>0</v>
      </c>
      <c r="AF142" s="9">
        <v>0</v>
      </c>
      <c r="AG142" s="268"/>
      <c r="AH142" s="260">
        <f t="shared" si="54"/>
        <v>0</v>
      </c>
      <c r="AI142" s="269">
        <v>124800</v>
      </c>
      <c r="AJ142" s="9">
        <v>0</v>
      </c>
      <c r="AK142" s="118">
        <f t="shared" si="50"/>
        <v>124800</v>
      </c>
      <c r="AL142" s="101">
        <f t="shared" si="51"/>
        <v>0</v>
      </c>
      <c r="AM142" s="65"/>
      <c r="AN142" s="65"/>
    </row>
    <row r="143" spans="2:40" ht="54.75" customHeight="1" x14ac:dyDescent="0.25">
      <c r="B143" s="266" t="s">
        <v>562</v>
      </c>
      <c r="C143" s="145" t="s">
        <v>567</v>
      </c>
      <c r="D143" s="267"/>
      <c r="E143" s="98" t="s">
        <v>158</v>
      </c>
      <c r="F143" s="133" t="s">
        <v>158</v>
      </c>
      <c r="G143" s="250" t="s">
        <v>565</v>
      </c>
      <c r="H143" s="103">
        <v>2023</v>
      </c>
      <c r="I143" s="103">
        <v>2026</v>
      </c>
      <c r="J143" s="9">
        <v>0</v>
      </c>
      <c r="K143" s="9">
        <v>0</v>
      </c>
      <c r="L143" s="146">
        <f>SUM(J143:K143)</f>
        <v>0</v>
      </c>
      <c r="M143" s="9">
        <v>456000</v>
      </c>
      <c r="N143" s="9">
        <v>0</v>
      </c>
      <c r="O143" s="268">
        <f>SUM(M143:N143)</f>
        <v>456000</v>
      </c>
      <c r="P143" s="147">
        <v>456000</v>
      </c>
      <c r="Q143" s="9">
        <v>0</v>
      </c>
      <c r="R143" s="268">
        <f>SUM(P143:Q143)</f>
        <v>456000</v>
      </c>
      <c r="S143" s="147">
        <v>456000</v>
      </c>
      <c r="T143" s="9">
        <v>0</v>
      </c>
      <c r="U143" s="268">
        <f>SUM(S143:T143)</f>
        <v>456000</v>
      </c>
      <c r="V143" s="147">
        <v>456000</v>
      </c>
      <c r="W143" s="9">
        <v>0</v>
      </c>
      <c r="X143" s="268">
        <f>SUM(V143:W143)</f>
        <v>456000</v>
      </c>
      <c r="Y143" s="269">
        <f t="shared" si="55"/>
        <v>1824000</v>
      </c>
      <c r="Z143" s="269">
        <f t="shared" si="55"/>
        <v>0</v>
      </c>
      <c r="AA143" s="269">
        <f>Y143+Z143</f>
        <v>1824000</v>
      </c>
      <c r="AB143" s="260">
        <v>0</v>
      </c>
      <c r="AC143" s="9">
        <v>0</v>
      </c>
      <c r="AD143" s="268">
        <f>SUM(AB143:AC143)</f>
        <v>0</v>
      </c>
      <c r="AE143" s="9">
        <v>0</v>
      </c>
      <c r="AF143" s="9">
        <v>0</v>
      </c>
      <c r="AG143" s="268"/>
      <c r="AH143" s="260">
        <f t="shared" si="54"/>
        <v>0</v>
      </c>
      <c r="AI143" s="269">
        <v>0</v>
      </c>
      <c r="AJ143" s="9">
        <v>0</v>
      </c>
      <c r="AK143" s="118">
        <f t="shared" si="50"/>
        <v>0</v>
      </c>
      <c r="AL143" s="101">
        <f t="shared" si="51"/>
        <v>-1824000</v>
      </c>
      <c r="AM143" s="65"/>
      <c r="AN143" s="65"/>
    </row>
    <row r="144" spans="2:40" ht="52.5" customHeight="1" x14ac:dyDescent="0.25">
      <c r="B144" s="338" t="s">
        <v>84</v>
      </c>
      <c r="C144" s="302" t="s">
        <v>937</v>
      </c>
      <c r="D144" s="328"/>
      <c r="E144" s="296" t="s">
        <v>150</v>
      </c>
      <c r="F144" s="329" t="s">
        <v>150</v>
      </c>
      <c r="G144" s="297" t="s">
        <v>226</v>
      </c>
      <c r="H144" s="303">
        <v>2023</v>
      </c>
      <c r="I144" s="303">
        <v>2026</v>
      </c>
      <c r="J144" s="300">
        <f>SUM(J145:J147)</f>
        <v>0</v>
      </c>
      <c r="K144" s="300">
        <f>SUM(K145:K147)</f>
        <v>0</v>
      </c>
      <c r="L144" s="337">
        <f>J144+K144</f>
        <v>0</v>
      </c>
      <c r="M144" s="300">
        <f>SUM(M145:M147)</f>
        <v>2400000</v>
      </c>
      <c r="N144" s="300">
        <f>SUM(N145:N147)</f>
        <v>0</v>
      </c>
      <c r="O144" s="337">
        <f>M144+N144</f>
        <v>2400000</v>
      </c>
      <c r="P144" s="300">
        <f>SUM(P145:P147)</f>
        <v>2400000</v>
      </c>
      <c r="Q144" s="300">
        <f>SUM(Q145:Q147)</f>
        <v>0</v>
      </c>
      <c r="R144" s="337">
        <f>P144+Q144</f>
        <v>2400000</v>
      </c>
      <c r="S144" s="300">
        <f>SUM(S145:S147)</f>
        <v>2400000</v>
      </c>
      <c r="T144" s="300">
        <f>SUM(T145:T147)</f>
        <v>0</v>
      </c>
      <c r="U144" s="337">
        <f>S144+T144</f>
        <v>2400000</v>
      </c>
      <c r="V144" s="300">
        <f>SUM(V145:V147)</f>
        <v>2400000</v>
      </c>
      <c r="W144" s="300">
        <f>SUM(W145:W147)</f>
        <v>0</v>
      </c>
      <c r="X144" s="337">
        <f>V144+W144</f>
        <v>2400000</v>
      </c>
      <c r="Y144" s="337">
        <v>9600000</v>
      </c>
      <c r="Z144" s="337">
        <f t="shared" si="47"/>
        <v>0</v>
      </c>
      <c r="AA144" s="337">
        <f t="shared" si="48"/>
        <v>9600000</v>
      </c>
      <c r="AB144" s="300">
        <f>SUM(AB145:AB147)</f>
        <v>0</v>
      </c>
      <c r="AC144" s="300">
        <f>SUM(AC145:AC147)</f>
        <v>0</v>
      </c>
      <c r="AD144" s="337">
        <f>AB144+AC144</f>
        <v>0</v>
      </c>
      <c r="AE144" s="300">
        <f>SUM(AE145:AE147)</f>
        <v>0</v>
      </c>
      <c r="AF144" s="300">
        <f>SUM(AF145:AF147)</f>
        <v>0</v>
      </c>
      <c r="AG144" s="337"/>
      <c r="AH144" s="316">
        <f>AE144+AF144</f>
        <v>0</v>
      </c>
      <c r="AI144" s="300">
        <f>SUM(AI145:AI147)</f>
        <v>0</v>
      </c>
      <c r="AJ144" s="300">
        <f>SUM(AJ145:AJ147)</f>
        <v>0</v>
      </c>
      <c r="AK144" s="316">
        <f t="shared" si="50"/>
        <v>0</v>
      </c>
      <c r="AL144" s="335">
        <f t="shared" si="51"/>
        <v>-9600000</v>
      </c>
      <c r="AM144" s="65"/>
      <c r="AN144" s="65"/>
    </row>
    <row r="145" spans="2:40" ht="36.75" customHeight="1" x14ac:dyDescent="0.25">
      <c r="B145" s="82" t="s">
        <v>568</v>
      </c>
      <c r="C145" s="96" t="s">
        <v>938</v>
      </c>
      <c r="D145" s="132"/>
      <c r="E145" s="98" t="s">
        <v>150</v>
      </c>
      <c r="F145" s="133" t="s">
        <v>150</v>
      </c>
      <c r="G145" s="1" t="s">
        <v>262</v>
      </c>
      <c r="H145" s="103">
        <v>2023</v>
      </c>
      <c r="I145" s="103">
        <v>2026</v>
      </c>
      <c r="J145" s="9">
        <v>0</v>
      </c>
      <c r="K145" s="9">
        <v>0</v>
      </c>
      <c r="L145" s="277">
        <f>SUM(J145:K145)</f>
        <v>0</v>
      </c>
      <c r="M145" s="276">
        <v>972000</v>
      </c>
      <c r="N145" s="9">
        <v>0</v>
      </c>
      <c r="O145" s="146">
        <f>SUM(M145:N145)</f>
        <v>972000</v>
      </c>
      <c r="P145" s="147">
        <v>972000</v>
      </c>
      <c r="Q145" s="9">
        <v>0</v>
      </c>
      <c r="R145" s="146">
        <f>SUM(P145:Q145)</f>
        <v>972000</v>
      </c>
      <c r="S145" s="147">
        <v>972000</v>
      </c>
      <c r="T145" s="9">
        <v>0</v>
      </c>
      <c r="U145" s="146">
        <f>SUM(S145:T145)</f>
        <v>972000</v>
      </c>
      <c r="V145" s="147">
        <v>972000</v>
      </c>
      <c r="W145" s="9">
        <v>0</v>
      </c>
      <c r="X145" s="146">
        <f>SUM(V145:W145)</f>
        <v>972000</v>
      </c>
      <c r="Y145" s="147">
        <f t="shared" ref="Y145:Y164" si="56">J145+M145+P145+S145+V145</f>
        <v>3888000</v>
      </c>
      <c r="Z145" s="9">
        <f t="shared" si="47"/>
        <v>0</v>
      </c>
      <c r="AA145" s="147">
        <f t="shared" si="48"/>
        <v>3888000</v>
      </c>
      <c r="AB145" s="147">
        <v>0</v>
      </c>
      <c r="AC145" s="147">
        <v>0</v>
      </c>
      <c r="AD145" s="146">
        <f>SUM(AB145:AC145)</f>
        <v>0</v>
      </c>
      <c r="AE145" s="9">
        <v>0</v>
      </c>
      <c r="AF145" s="9">
        <v>0</v>
      </c>
      <c r="AG145" s="147"/>
      <c r="AH145" s="118">
        <f t="shared" si="54"/>
        <v>0</v>
      </c>
      <c r="AI145" s="147">
        <v>0</v>
      </c>
      <c r="AJ145" s="9">
        <v>0</v>
      </c>
      <c r="AK145" s="118">
        <f t="shared" si="50"/>
        <v>0</v>
      </c>
      <c r="AL145" s="255">
        <f t="shared" si="51"/>
        <v>-3888000</v>
      </c>
      <c r="AM145" s="65"/>
      <c r="AN145" s="65"/>
    </row>
    <row r="146" spans="2:40" ht="47.25" x14ac:dyDescent="0.25">
      <c r="B146" s="82" t="s">
        <v>569</v>
      </c>
      <c r="C146" s="96" t="s">
        <v>939</v>
      </c>
      <c r="D146" s="132"/>
      <c r="E146" s="98" t="s">
        <v>150</v>
      </c>
      <c r="F146" s="133" t="s">
        <v>150</v>
      </c>
      <c r="G146" s="1" t="s">
        <v>262</v>
      </c>
      <c r="H146" s="103">
        <v>2023</v>
      </c>
      <c r="I146" s="103">
        <v>2026</v>
      </c>
      <c r="J146" s="9">
        <v>0</v>
      </c>
      <c r="K146" s="9">
        <v>0</v>
      </c>
      <c r="L146" s="277">
        <f>SUM(J146:K146)</f>
        <v>0</v>
      </c>
      <c r="M146" s="9">
        <v>972000</v>
      </c>
      <c r="N146" s="9">
        <v>0</v>
      </c>
      <c r="O146" s="146">
        <f>SUM(M146:N146)</f>
        <v>972000</v>
      </c>
      <c r="P146" s="147">
        <v>972000</v>
      </c>
      <c r="Q146" s="9">
        <v>0</v>
      </c>
      <c r="R146" s="146">
        <f>SUM(P146:Q146)</f>
        <v>972000</v>
      </c>
      <c r="S146" s="147">
        <v>972000</v>
      </c>
      <c r="T146" s="9">
        <v>0</v>
      </c>
      <c r="U146" s="146">
        <f>SUM(S146:T146)</f>
        <v>972000</v>
      </c>
      <c r="V146" s="147">
        <v>972000</v>
      </c>
      <c r="W146" s="9">
        <v>0</v>
      </c>
      <c r="X146" s="146">
        <f>SUM(V146:W146)</f>
        <v>972000</v>
      </c>
      <c r="Y146" s="147">
        <f t="shared" si="56"/>
        <v>3888000</v>
      </c>
      <c r="Z146" s="9">
        <f t="shared" si="47"/>
        <v>0</v>
      </c>
      <c r="AA146" s="147">
        <f t="shared" si="48"/>
        <v>3888000</v>
      </c>
      <c r="AB146" s="147">
        <v>0</v>
      </c>
      <c r="AC146" s="147">
        <v>0</v>
      </c>
      <c r="AD146" s="146">
        <f>SUM(AB146:AC146)</f>
        <v>0</v>
      </c>
      <c r="AE146" s="9">
        <v>0</v>
      </c>
      <c r="AF146" s="9">
        <v>0</v>
      </c>
      <c r="AG146" s="147"/>
      <c r="AH146" s="118">
        <f t="shared" si="54"/>
        <v>0</v>
      </c>
      <c r="AI146" s="147">
        <v>0</v>
      </c>
      <c r="AJ146" s="9">
        <v>0</v>
      </c>
      <c r="AK146" s="118">
        <f t="shared" si="50"/>
        <v>0</v>
      </c>
      <c r="AL146" s="255">
        <f t="shared" si="51"/>
        <v>-3888000</v>
      </c>
      <c r="AM146" s="65"/>
      <c r="AN146" s="65"/>
    </row>
    <row r="147" spans="2:40" ht="47.25" x14ac:dyDescent="0.25">
      <c r="B147" s="82" t="s">
        <v>570</v>
      </c>
      <c r="C147" s="96" t="s">
        <v>571</v>
      </c>
      <c r="D147" s="132"/>
      <c r="E147" s="98" t="s">
        <v>150</v>
      </c>
      <c r="F147" s="133" t="s">
        <v>150</v>
      </c>
      <c r="G147" s="1" t="s">
        <v>572</v>
      </c>
      <c r="H147" s="103">
        <v>2023</v>
      </c>
      <c r="I147" s="103">
        <v>2026</v>
      </c>
      <c r="J147" s="9">
        <v>0</v>
      </c>
      <c r="K147" s="9">
        <v>0</v>
      </c>
      <c r="L147" s="277">
        <f>SUM(J147:K147)</f>
        <v>0</v>
      </c>
      <c r="M147" s="9">
        <v>456000</v>
      </c>
      <c r="N147" s="9">
        <v>0</v>
      </c>
      <c r="O147" s="146">
        <f>SUM(M147:N147)</f>
        <v>456000</v>
      </c>
      <c r="P147" s="147">
        <v>456000</v>
      </c>
      <c r="Q147" s="9">
        <v>0</v>
      </c>
      <c r="R147" s="146">
        <f>SUM(P147:Q147)</f>
        <v>456000</v>
      </c>
      <c r="S147" s="147">
        <v>456000</v>
      </c>
      <c r="T147" s="9">
        <v>0</v>
      </c>
      <c r="U147" s="146">
        <f>SUM(S147:T147)</f>
        <v>456000</v>
      </c>
      <c r="V147" s="147">
        <v>456000</v>
      </c>
      <c r="W147" s="9">
        <v>0</v>
      </c>
      <c r="X147" s="146">
        <f>SUM(V147:W147)</f>
        <v>456000</v>
      </c>
      <c r="Y147" s="147">
        <f t="shared" si="56"/>
        <v>1824000</v>
      </c>
      <c r="Z147" s="9">
        <f t="shared" si="47"/>
        <v>0</v>
      </c>
      <c r="AA147" s="147">
        <f t="shared" si="48"/>
        <v>1824000</v>
      </c>
      <c r="AB147" s="147">
        <v>0</v>
      </c>
      <c r="AC147" s="147">
        <v>0</v>
      </c>
      <c r="AD147" s="146">
        <f>SUM(AB147:AC147)</f>
        <v>0</v>
      </c>
      <c r="AE147" s="9">
        <v>0</v>
      </c>
      <c r="AF147" s="9">
        <v>0</v>
      </c>
      <c r="AG147" s="147"/>
      <c r="AH147" s="118">
        <f t="shared" si="54"/>
        <v>0</v>
      </c>
      <c r="AI147" s="147">
        <v>0</v>
      </c>
      <c r="AJ147" s="9">
        <v>0</v>
      </c>
      <c r="AK147" s="118">
        <f t="shared" si="50"/>
        <v>0</v>
      </c>
      <c r="AL147" s="255">
        <f t="shared" si="51"/>
        <v>-1824000</v>
      </c>
      <c r="AM147" s="65"/>
      <c r="AN147" s="65"/>
    </row>
    <row r="148" spans="2:40" ht="63.75" thickBot="1" x14ac:dyDescent="0.3">
      <c r="B148" s="338" t="s">
        <v>115</v>
      </c>
      <c r="C148" s="302" t="s">
        <v>151</v>
      </c>
      <c r="D148" s="339"/>
      <c r="E148" s="358" t="s">
        <v>133</v>
      </c>
      <c r="F148" s="340" t="s">
        <v>201</v>
      </c>
      <c r="G148" s="341" t="s">
        <v>227</v>
      </c>
      <c r="H148" s="342">
        <v>2023</v>
      </c>
      <c r="I148" s="343">
        <v>2026</v>
      </c>
      <c r="J148" s="344">
        <f>SUM(J149:J150)</f>
        <v>0</v>
      </c>
      <c r="K148" s="344">
        <f>SUM(K149:K150)</f>
        <v>0</v>
      </c>
      <c r="L148" s="345">
        <f>J148+K148</f>
        <v>0</v>
      </c>
      <c r="M148" s="344">
        <f>SUM(M149:M150)</f>
        <v>1336289.3999999999</v>
      </c>
      <c r="N148" s="344">
        <f>SUM(N149:N150)</f>
        <v>0</v>
      </c>
      <c r="O148" s="346">
        <f>M148+N148</f>
        <v>1336289.3999999999</v>
      </c>
      <c r="P148" s="344">
        <f>SUM(P149:P150)</f>
        <v>648000</v>
      </c>
      <c r="Q148" s="344">
        <f>SUM(Q149:Q150)</f>
        <v>0</v>
      </c>
      <c r="R148" s="346">
        <f>P148+Q148</f>
        <v>648000</v>
      </c>
      <c r="S148" s="344">
        <f>SUM(S149:S150)</f>
        <v>648000</v>
      </c>
      <c r="T148" s="344">
        <f>SUM(T149:T150)</f>
        <v>0</v>
      </c>
      <c r="U148" s="346">
        <f>S148+T148</f>
        <v>648000</v>
      </c>
      <c r="V148" s="344">
        <f>SUM(V149:V150)</f>
        <v>648000</v>
      </c>
      <c r="W148" s="344">
        <f>SUM(W149:W150)</f>
        <v>0</v>
      </c>
      <c r="X148" s="346">
        <f>V148+W148</f>
        <v>648000</v>
      </c>
      <c r="Y148" s="346">
        <f t="shared" si="56"/>
        <v>3280289.4</v>
      </c>
      <c r="Z148" s="346">
        <f t="shared" si="47"/>
        <v>0</v>
      </c>
      <c r="AA148" s="346">
        <f t="shared" si="48"/>
        <v>3280289.4</v>
      </c>
      <c r="AB148" s="344">
        <f>SUM(AB149:AB150)</f>
        <v>196289.4</v>
      </c>
      <c r="AC148" s="344">
        <f>SUM(AC149:AC150)</f>
        <v>0</v>
      </c>
      <c r="AD148" s="346">
        <f>AB148+AC148</f>
        <v>196289.4</v>
      </c>
      <c r="AE148" s="344">
        <f>SUM(AE149:AE150)</f>
        <v>0</v>
      </c>
      <c r="AF148" s="344">
        <f>SUM(AF149:AF150)</f>
        <v>0</v>
      </c>
      <c r="AG148" s="346"/>
      <c r="AH148" s="347">
        <f>AE148+AF148</f>
        <v>0</v>
      </c>
      <c r="AI148" s="344">
        <f>SUM(AI149:AI150)</f>
        <v>0</v>
      </c>
      <c r="AJ148" s="344">
        <f>SUM(AJ149:AJ150)</f>
        <v>0</v>
      </c>
      <c r="AK148" s="347">
        <f t="shared" si="50"/>
        <v>0</v>
      </c>
      <c r="AL148" s="348">
        <f t="shared" si="51"/>
        <v>-3084000</v>
      </c>
      <c r="AM148" s="65"/>
      <c r="AN148" s="65"/>
    </row>
    <row r="149" spans="2:40" ht="63" customHeight="1" thickBot="1" x14ac:dyDescent="0.3">
      <c r="B149" s="82" t="s">
        <v>574</v>
      </c>
      <c r="C149" s="96" t="s">
        <v>573</v>
      </c>
      <c r="D149" s="151"/>
      <c r="E149" s="98" t="s">
        <v>133</v>
      </c>
      <c r="F149" s="133" t="s">
        <v>175</v>
      </c>
      <c r="G149" s="1" t="s">
        <v>576</v>
      </c>
      <c r="H149" s="257">
        <v>2023</v>
      </c>
      <c r="I149" s="99">
        <v>2023</v>
      </c>
      <c r="J149" s="9">
        <v>0</v>
      </c>
      <c r="K149" s="9">
        <v>0</v>
      </c>
      <c r="L149" s="146">
        <f>SUM(J149:K149)</f>
        <v>0</v>
      </c>
      <c r="M149" s="9">
        <v>1336289.3999999999</v>
      </c>
      <c r="N149" s="9">
        <v>0</v>
      </c>
      <c r="O149" s="146">
        <f>SUM(M149:N149)</f>
        <v>1336289.3999999999</v>
      </c>
      <c r="P149" s="147">
        <v>0</v>
      </c>
      <c r="Q149" s="146">
        <v>0</v>
      </c>
      <c r="R149" s="146">
        <f>SUM(P149:Q149)</f>
        <v>0</v>
      </c>
      <c r="S149" s="147">
        <v>0</v>
      </c>
      <c r="T149" s="146">
        <v>0</v>
      </c>
      <c r="U149" s="146">
        <f>SUM(S149:T149)</f>
        <v>0</v>
      </c>
      <c r="V149" s="147">
        <v>0</v>
      </c>
      <c r="W149" s="146">
        <v>0</v>
      </c>
      <c r="X149" s="146">
        <f>SUM(V149:W149)</f>
        <v>0</v>
      </c>
      <c r="Y149" s="147">
        <f t="shared" si="56"/>
        <v>1336289.3999999999</v>
      </c>
      <c r="Z149" s="147">
        <f>K149+N149+Q149+T149+W149</f>
        <v>0</v>
      </c>
      <c r="AA149" s="147">
        <f>Y149+Z149</f>
        <v>1336289.3999999999</v>
      </c>
      <c r="AB149" s="147">
        <v>196289.4</v>
      </c>
      <c r="AC149" s="147">
        <v>0</v>
      </c>
      <c r="AD149" s="146">
        <f>SUM(AB149:AC149)</f>
        <v>196289.4</v>
      </c>
      <c r="AE149" s="147">
        <v>0</v>
      </c>
      <c r="AF149" s="146">
        <v>0</v>
      </c>
      <c r="AG149" s="147"/>
      <c r="AH149" s="118">
        <f t="shared" si="54"/>
        <v>0</v>
      </c>
      <c r="AI149" s="147">
        <v>0</v>
      </c>
      <c r="AJ149" s="147">
        <v>0</v>
      </c>
      <c r="AK149" s="118">
        <f t="shared" si="50"/>
        <v>0</v>
      </c>
      <c r="AL149" s="101">
        <f t="shared" si="51"/>
        <v>-1140000</v>
      </c>
      <c r="AM149" s="65"/>
      <c r="AN149" s="65"/>
    </row>
    <row r="150" spans="2:40" ht="32.25" thickBot="1" x14ac:dyDescent="0.3">
      <c r="B150" s="82" t="s">
        <v>574</v>
      </c>
      <c r="C150" s="96" t="s">
        <v>575</v>
      </c>
      <c r="D150" s="151"/>
      <c r="E150" s="98" t="s">
        <v>133</v>
      </c>
      <c r="F150" s="133" t="s">
        <v>175</v>
      </c>
      <c r="G150" s="1" t="s">
        <v>576</v>
      </c>
      <c r="H150" s="257">
        <v>2024</v>
      </c>
      <c r="I150" s="99">
        <v>2026</v>
      </c>
      <c r="J150" s="9">
        <v>0</v>
      </c>
      <c r="K150" s="9">
        <v>0</v>
      </c>
      <c r="L150" s="146">
        <f>SUM(J150:K150)</f>
        <v>0</v>
      </c>
      <c r="M150" s="9">
        <v>0</v>
      </c>
      <c r="N150" s="9">
        <v>0</v>
      </c>
      <c r="O150" s="146">
        <f>SUM(M150:N150)</f>
        <v>0</v>
      </c>
      <c r="P150" s="147">
        <v>648000</v>
      </c>
      <c r="Q150" s="146">
        <v>0</v>
      </c>
      <c r="R150" s="146">
        <f>SUM(P150:Q150)</f>
        <v>648000</v>
      </c>
      <c r="S150" s="147">
        <v>648000</v>
      </c>
      <c r="T150" s="146">
        <v>0</v>
      </c>
      <c r="U150" s="146">
        <f>SUM(S150:T150)</f>
        <v>648000</v>
      </c>
      <c r="V150" s="147">
        <v>648000</v>
      </c>
      <c r="W150" s="146">
        <v>0</v>
      </c>
      <c r="X150" s="146">
        <f>SUM(V150:W150)</f>
        <v>648000</v>
      </c>
      <c r="Y150" s="147">
        <f t="shared" si="56"/>
        <v>1944000</v>
      </c>
      <c r="Z150" s="147">
        <f>K150+N150+Q150+T150+W150</f>
        <v>0</v>
      </c>
      <c r="AA150" s="147">
        <f>Y150+Z150</f>
        <v>1944000</v>
      </c>
      <c r="AB150" s="147">
        <v>0</v>
      </c>
      <c r="AC150" s="147">
        <v>0</v>
      </c>
      <c r="AD150" s="146">
        <f>SUM(AB150:AC150)</f>
        <v>0</v>
      </c>
      <c r="AE150" s="147">
        <v>0</v>
      </c>
      <c r="AF150" s="146">
        <v>0</v>
      </c>
      <c r="AG150" s="147"/>
      <c r="AH150" s="118">
        <f t="shared" si="54"/>
        <v>0</v>
      </c>
      <c r="AI150" s="147">
        <v>0</v>
      </c>
      <c r="AJ150" s="147">
        <v>0</v>
      </c>
      <c r="AK150" s="118">
        <f t="shared" si="50"/>
        <v>0</v>
      </c>
      <c r="AL150" s="101">
        <f t="shared" si="51"/>
        <v>-1944000</v>
      </c>
      <c r="AM150" s="65"/>
      <c r="AN150" s="65"/>
    </row>
    <row r="151" spans="2:40" ht="103.5" customHeight="1" thickBot="1" x14ac:dyDescent="0.25">
      <c r="B151" s="338" t="s">
        <v>116</v>
      </c>
      <c r="C151" s="302" t="s">
        <v>940</v>
      </c>
      <c r="D151" s="339"/>
      <c r="E151" s="307" t="s">
        <v>152</v>
      </c>
      <c r="F151" s="349" t="s">
        <v>202</v>
      </c>
      <c r="G151" s="341" t="s">
        <v>308</v>
      </c>
      <c r="H151" s="350">
        <v>2023</v>
      </c>
      <c r="I151" s="343">
        <v>2026</v>
      </c>
      <c r="J151" s="300">
        <f>SUM(J152:J155)</f>
        <v>0</v>
      </c>
      <c r="K151" s="300">
        <f>SUM(K152:K155)</f>
        <v>0</v>
      </c>
      <c r="L151" s="351">
        <f>J151+K151</f>
        <v>0</v>
      </c>
      <c r="M151" s="300">
        <f>SUM(M152:M155)</f>
        <v>2513391.9</v>
      </c>
      <c r="N151" s="300">
        <f>SUM(N152:N155)</f>
        <v>0</v>
      </c>
      <c r="O151" s="346">
        <f>M151+N151</f>
        <v>2513391.9</v>
      </c>
      <c r="P151" s="300">
        <f>SUM(P152:P155)</f>
        <v>1296000</v>
      </c>
      <c r="Q151" s="300">
        <f>SUM(Q152:Q155)</f>
        <v>0</v>
      </c>
      <c r="R151" s="346">
        <f>P151+Q151</f>
        <v>1296000</v>
      </c>
      <c r="S151" s="300">
        <f>SUM(S152:S155)</f>
        <v>1296000</v>
      </c>
      <c r="T151" s="300">
        <f>SUM(T152:T155)</f>
        <v>0</v>
      </c>
      <c r="U151" s="346">
        <f>S151+T151</f>
        <v>1296000</v>
      </c>
      <c r="V151" s="300">
        <f>SUM(V152:V155)</f>
        <v>1296000</v>
      </c>
      <c r="W151" s="300">
        <f>SUM(W152:W155)</f>
        <v>0</v>
      </c>
      <c r="X151" s="346">
        <f>V151+W151</f>
        <v>1296000</v>
      </c>
      <c r="Y151" s="346">
        <f t="shared" si="56"/>
        <v>6401391.9000000004</v>
      </c>
      <c r="Z151" s="346">
        <f t="shared" si="47"/>
        <v>0</v>
      </c>
      <c r="AA151" s="346">
        <f t="shared" si="48"/>
        <v>6401391.9000000004</v>
      </c>
      <c r="AB151" s="300">
        <f>SUM(AB152:AB155)</f>
        <v>305391.90000000002</v>
      </c>
      <c r="AC151" s="300">
        <f>SUM(AC152:AC155)</f>
        <v>0</v>
      </c>
      <c r="AD151" s="346">
        <f>AB151+AC151</f>
        <v>305391.90000000002</v>
      </c>
      <c r="AE151" s="300">
        <f>SUM(AE152:AE155)</f>
        <v>0</v>
      </c>
      <c r="AF151" s="300">
        <f>SUM(AF152:AF155)</f>
        <v>0</v>
      </c>
      <c r="AG151" s="346"/>
      <c r="AH151" s="347">
        <f>AE151+AF151</f>
        <v>0</v>
      </c>
      <c r="AI151" s="300">
        <f>SUM(AI152:AI155)</f>
        <v>0</v>
      </c>
      <c r="AJ151" s="300">
        <f>SUM(AJ152:AJ155)</f>
        <v>0</v>
      </c>
      <c r="AK151" s="347">
        <f t="shared" si="50"/>
        <v>0</v>
      </c>
      <c r="AL151" s="352">
        <f t="shared" si="51"/>
        <v>-6096000</v>
      </c>
      <c r="AM151" s="65"/>
      <c r="AN151" s="65"/>
    </row>
    <row r="152" spans="2:40" ht="46.5" customHeight="1" thickBot="1" x14ac:dyDescent="0.25">
      <c r="B152" s="82" t="s">
        <v>578</v>
      </c>
      <c r="C152" s="96" t="s">
        <v>577</v>
      </c>
      <c r="D152" s="151"/>
      <c r="E152" s="98" t="s">
        <v>152</v>
      </c>
      <c r="F152" s="55" t="s">
        <v>202</v>
      </c>
      <c r="G152" s="1" t="s">
        <v>582</v>
      </c>
      <c r="H152" s="103">
        <v>2023</v>
      </c>
      <c r="I152" s="99">
        <v>2023</v>
      </c>
      <c r="J152" s="9">
        <v>0</v>
      </c>
      <c r="K152" s="9">
        <v>0</v>
      </c>
      <c r="L152" s="146">
        <f t="shared" ref="L152:L162" si="57">SUM(J152:K152)</f>
        <v>0</v>
      </c>
      <c r="M152" s="9">
        <v>912000</v>
      </c>
      <c r="N152" s="9">
        <v>0</v>
      </c>
      <c r="O152" s="146">
        <f t="shared" ref="O152:O160" si="58">SUM(M152:N152)</f>
        <v>912000</v>
      </c>
      <c r="P152" s="147">
        <v>0</v>
      </c>
      <c r="Q152" s="9">
        <v>0</v>
      </c>
      <c r="R152" s="146">
        <f t="shared" ref="R152:R160" si="59">SUM(P152:Q152)</f>
        <v>0</v>
      </c>
      <c r="S152" s="147">
        <v>0</v>
      </c>
      <c r="T152" s="9">
        <v>0</v>
      </c>
      <c r="U152" s="146">
        <f t="shared" ref="U152:U159" si="60">SUM(S152:T152)</f>
        <v>0</v>
      </c>
      <c r="V152" s="147">
        <v>0</v>
      </c>
      <c r="W152" s="146">
        <v>0</v>
      </c>
      <c r="X152" s="146">
        <f t="shared" ref="X152:X159" si="61">SUM(V152:W152)</f>
        <v>0</v>
      </c>
      <c r="Y152" s="147">
        <f t="shared" si="56"/>
        <v>912000</v>
      </c>
      <c r="Z152" s="147">
        <f t="shared" si="47"/>
        <v>0</v>
      </c>
      <c r="AA152" s="147">
        <f t="shared" si="48"/>
        <v>912000</v>
      </c>
      <c r="AB152" s="147">
        <v>195247.2</v>
      </c>
      <c r="AC152" s="147">
        <v>0</v>
      </c>
      <c r="AD152" s="146">
        <f t="shared" ref="AD152:AD159" si="62">SUM(AB152:AC152)</f>
        <v>195247.2</v>
      </c>
      <c r="AE152" s="147">
        <v>0</v>
      </c>
      <c r="AF152" s="147">
        <v>0</v>
      </c>
      <c r="AG152" s="147"/>
      <c r="AH152" s="118">
        <f t="shared" si="54"/>
        <v>0</v>
      </c>
      <c r="AI152" s="147">
        <v>0</v>
      </c>
      <c r="AJ152" s="147">
        <v>0</v>
      </c>
      <c r="AK152" s="118">
        <f t="shared" si="50"/>
        <v>0</v>
      </c>
      <c r="AL152" s="255">
        <f t="shared" si="51"/>
        <v>-716752.8</v>
      </c>
      <c r="AM152" s="65"/>
      <c r="AN152" s="65"/>
    </row>
    <row r="153" spans="2:40" ht="24" customHeight="1" thickBot="1" x14ac:dyDescent="0.25">
      <c r="B153" s="82" t="s">
        <v>579</v>
      </c>
      <c r="C153" s="96" t="s">
        <v>583</v>
      </c>
      <c r="D153" s="151"/>
      <c r="E153" s="98" t="s">
        <v>152</v>
      </c>
      <c r="F153" s="55" t="s">
        <v>202</v>
      </c>
      <c r="G153" s="1" t="s">
        <v>582</v>
      </c>
      <c r="H153" s="103">
        <v>2023</v>
      </c>
      <c r="I153" s="99">
        <v>2023</v>
      </c>
      <c r="J153" s="9">
        <v>0</v>
      </c>
      <c r="K153" s="9">
        <v>0</v>
      </c>
      <c r="L153" s="146">
        <f t="shared" si="57"/>
        <v>0</v>
      </c>
      <c r="M153" s="9">
        <v>195247.2</v>
      </c>
      <c r="N153" s="9">
        <v>0</v>
      </c>
      <c r="O153" s="146">
        <f t="shared" si="58"/>
        <v>195247.2</v>
      </c>
      <c r="P153" s="147">
        <v>0</v>
      </c>
      <c r="Q153" s="9">
        <v>0</v>
      </c>
      <c r="R153" s="146">
        <f t="shared" si="59"/>
        <v>0</v>
      </c>
      <c r="S153" s="147">
        <v>0</v>
      </c>
      <c r="T153" s="9">
        <v>0</v>
      </c>
      <c r="U153" s="146">
        <f t="shared" si="60"/>
        <v>0</v>
      </c>
      <c r="V153" s="147">
        <v>0</v>
      </c>
      <c r="W153" s="146">
        <v>0</v>
      </c>
      <c r="X153" s="146">
        <f t="shared" si="61"/>
        <v>0</v>
      </c>
      <c r="Y153" s="147">
        <f t="shared" si="56"/>
        <v>195247.2</v>
      </c>
      <c r="Z153" s="147">
        <f t="shared" si="47"/>
        <v>0</v>
      </c>
      <c r="AA153" s="147">
        <f t="shared" si="48"/>
        <v>195247.2</v>
      </c>
      <c r="AB153" s="147">
        <v>110144.7</v>
      </c>
      <c r="AC153" s="147">
        <v>0</v>
      </c>
      <c r="AD153" s="146">
        <f t="shared" si="62"/>
        <v>110144.7</v>
      </c>
      <c r="AE153" s="147">
        <v>0</v>
      </c>
      <c r="AF153" s="147">
        <v>0</v>
      </c>
      <c r="AG153" s="147"/>
      <c r="AH153" s="118">
        <f t="shared" si="54"/>
        <v>0</v>
      </c>
      <c r="AI153" s="147">
        <v>0</v>
      </c>
      <c r="AJ153" s="147">
        <v>0</v>
      </c>
      <c r="AK153" s="118">
        <f t="shared" si="50"/>
        <v>0</v>
      </c>
      <c r="AL153" s="255">
        <f t="shared" si="51"/>
        <v>-85102.500000000015</v>
      </c>
      <c r="AM153" s="65"/>
      <c r="AN153" s="65"/>
    </row>
    <row r="154" spans="2:40" ht="48" thickBot="1" x14ac:dyDescent="0.25">
      <c r="B154" s="82" t="s">
        <v>580</v>
      </c>
      <c r="C154" s="96" t="s">
        <v>584</v>
      </c>
      <c r="D154" s="151"/>
      <c r="E154" s="98" t="s">
        <v>152</v>
      </c>
      <c r="F154" s="55" t="s">
        <v>202</v>
      </c>
      <c r="G154" s="1" t="s">
        <v>582</v>
      </c>
      <c r="H154" s="103">
        <v>2023</v>
      </c>
      <c r="I154" s="99">
        <v>2023</v>
      </c>
      <c r="J154" s="9">
        <v>0</v>
      </c>
      <c r="K154" s="9">
        <v>0</v>
      </c>
      <c r="L154" s="146">
        <f t="shared" si="57"/>
        <v>0</v>
      </c>
      <c r="M154" s="9">
        <v>110144.7</v>
      </c>
      <c r="N154" s="9">
        <v>0</v>
      </c>
      <c r="O154" s="146">
        <f t="shared" si="58"/>
        <v>110144.7</v>
      </c>
      <c r="P154" s="147">
        <v>0</v>
      </c>
      <c r="Q154" s="9">
        <v>0</v>
      </c>
      <c r="R154" s="146">
        <f t="shared" si="59"/>
        <v>0</v>
      </c>
      <c r="S154" s="147">
        <v>0</v>
      </c>
      <c r="T154" s="9">
        <v>0</v>
      </c>
      <c r="U154" s="146">
        <f t="shared" si="60"/>
        <v>0</v>
      </c>
      <c r="V154" s="147">
        <v>0</v>
      </c>
      <c r="W154" s="146">
        <v>0</v>
      </c>
      <c r="X154" s="146">
        <f t="shared" si="61"/>
        <v>0</v>
      </c>
      <c r="Y154" s="147">
        <f t="shared" si="56"/>
        <v>110144.7</v>
      </c>
      <c r="Z154" s="147">
        <f t="shared" si="47"/>
        <v>0</v>
      </c>
      <c r="AA154" s="147">
        <f t="shared" si="48"/>
        <v>110144.7</v>
      </c>
      <c r="AB154" s="147">
        <v>0</v>
      </c>
      <c r="AC154" s="147">
        <v>0</v>
      </c>
      <c r="AD154" s="146">
        <f t="shared" si="62"/>
        <v>0</v>
      </c>
      <c r="AE154" s="147">
        <v>0</v>
      </c>
      <c r="AF154" s="147">
        <v>0</v>
      </c>
      <c r="AG154" s="147"/>
      <c r="AH154" s="118">
        <f t="shared" si="54"/>
        <v>0</v>
      </c>
      <c r="AI154" s="147">
        <v>0</v>
      </c>
      <c r="AJ154" s="147">
        <v>0</v>
      </c>
      <c r="AK154" s="118">
        <f t="shared" si="50"/>
        <v>0</v>
      </c>
      <c r="AL154" s="255">
        <f t="shared" si="51"/>
        <v>-110144.7</v>
      </c>
      <c r="AM154" s="65"/>
      <c r="AN154" s="65"/>
    </row>
    <row r="155" spans="2:40" ht="31.5" x14ac:dyDescent="0.2">
      <c r="B155" s="82" t="s">
        <v>581</v>
      </c>
      <c r="C155" s="96" t="s">
        <v>585</v>
      </c>
      <c r="D155" s="140"/>
      <c r="E155" s="98" t="s">
        <v>152</v>
      </c>
      <c r="F155" s="55" t="s">
        <v>202</v>
      </c>
      <c r="G155" s="1" t="s">
        <v>941</v>
      </c>
      <c r="H155" s="103">
        <v>2023</v>
      </c>
      <c r="I155" s="103">
        <v>2026</v>
      </c>
      <c r="J155" s="9">
        <v>0</v>
      </c>
      <c r="K155" s="9">
        <v>0</v>
      </c>
      <c r="L155" s="146">
        <f t="shared" si="57"/>
        <v>0</v>
      </c>
      <c r="M155" s="9">
        <v>1296000</v>
      </c>
      <c r="N155" s="9">
        <v>0</v>
      </c>
      <c r="O155" s="146">
        <f t="shared" si="58"/>
        <v>1296000</v>
      </c>
      <c r="P155" s="147">
        <v>1296000</v>
      </c>
      <c r="Q155" s="9">
        <v>0</v>
      </c>
      <c r="R155" s="146">
        <f t="shared" si="59"/>
        <v>1296000</v>
      </c>
      <c r="S155" s="147">
        <v>1296000</v>
      </c>
      <c r="T155" s="9">
        <v>0</v>
      </c>
      <c r="U155" s="146">
        <f t="shared" si="60"/>
        <v>1296000</v>
      </c>
      <c r="V155" s="147">
        <v>1296000</v>
      </c>
      <c r="W155" s="146">
        <v>0</v>
      </c>
      <c r="X155" s="146">
        <f t="shared" si="61"/>
        <v>1296000</v>
      </c>
      <c r="Y155" s="147">
        <f t="shared" si="56"/>
        <v>5184000</v>
      </c>
      <c r="Z155" s="147">
        <f t="shared" si="47"/>
        <v>0</v>
      </c>
      <c r="AA155" s="147">
        <f t="shared" si="48"/>
        <v>5184000</v>
      </c>
      <c r="AB155" s="147">
        <v>0</v>
      </c>
      <c r="AC155" s="147">
        <v>0</v>
      </c>
      <c r="AD155" s="146">
        <f t="shared" si="62"/>
        <v>0</v>
      </c>
      <c r="AE155" s="147">
        <v>0</v>
      </c>
      <c r="AF155" s="147">
        <v>0</v>
      </c>
      <c r="AG155" s="147"/>
      <c r="AH155" s="118">
        <f t="shared" si="54"/>
        <v>0</v>
      </c>
      <c r="AI155" s="147">
        <v>0</v>
      </c>
      <c r="AJ155" s="147">
        <v>0</v>
      </c>
      <c r="AK155" s="118">
        <f t="shared" si="50"/>
        <v>0</v>
      </c>
      <c r="AL155" s="255">
        <f t="shared" si="51"/>
        <v>-5184000</v>
      </c>
      <c r="AM155" s="65"/>
      <c r="AN155" s="65"/>
    </row>
    <row r="156" spans="2:40" ht="45.75" customHeight="1" x14ac:dyDescent="0.2">
      <c r="B156" s="405" t="s">
        <v>117</v>
      </c>
      <c r="C156" s="406" t="s">
        <v>943</v>
      </c>
      <c r="D156" s="407"/>
      <c r="E156" s="408" t="s">
        <v>961</v>
      </c>
      <c r="F156" s="409" t="s">
        <v>808</v>
      </c>
      <c r="G156" s="410"/>
      <c r="H156" s="408">
        <v>2023</v>
      </c>
      <c r="I156" s="408">
        <v>2026</v>
      </c>
      <c r="J156" s="411">
        <f>J157+J158</f>
        <v>0</v>
      </c>
      <c r="K156" s="411">
        <f>K157+K158</f>
        <v>0</v>
      </c>
      <c r="L156" s="412">
        <f t="shared" si="57"/>
        <v>0</v>
      </c>
      <c r="M156" s="411">
        <f>M157+M158</f>
        <v>1544578.8</v>
      </c>
      <c r="N156" s="411">
        <f>N157+N158</f>
        <v>0</v>
      </c>
      <c r="O156" s="412">
        <f t="shared" si="58"/>
        <v>1544578.8</v>
      </c>
      <c r="P156" s="412">
        <f>P157+P158</f>
        <v>1088578.8</v>
      </c>
      <c r="Q156" s="411">
        <v>0</v>
      </c>
      <c r="R156" s="412">
        <f t="shared" si="59"/>
        <v>1088578.8</v>
      </c>
      <c r="S156" s="412">
        <f>S157+S158</f>
        <v>1088578.8</v>
      </c>
      <c r="T156" s="412">
        <f>T157+T158</f>
        <v>0</v>
      </c>
      <c r="U156" s="412">
        <f t="shared" si="60"/>
        <v>1088578.8</v>
      </c>
      <c r="V156" s="412">
        <f>V157+V158</f>
        <v>1088578.8</v>
      </c>
      <c r="W156" s="412">
        <f>W157+W158</f>
        <v>0</v>
      </c>
      <c r="X156" s="412">
        <f t="shared" si="61"/>
        <v>1088578.8</v>
      </c>
      <c r="Y156" s="412">
        <f t="shared" si="56"/>
        <v>4810315.2</v>
      </c>
      <c r="Z156" s="412">
        <f>K156+N156+Q156+T156+W156</f>
        <v>0</v>
      </c>
      <c r="AA156" s="412">
        <f t="shared" ref="AA156:AA162" si="63">SUM(Y156:Z156)</f>
        <v>4810315.2</v>
      </c>
      <c r="AB156" s="412">
        <f>AB157+AB158</f>
        <v>2177158</v>
      </c>
      <c r="AC156" s="412">
        <v>0</v>
      </c>
      <c r="AD156" s="412">
        <f t="shared" si="62"/>
        <v>2177158</v>
      </c>
      <c r="AE156" s="412">
        <f>AE157+AE158</f>
        <v>0</v>
      </c>
      <c r="AF156" s="412">
        <f>AF157+AF158</f>
        <v>0</v>
      </c>
      <c r="AG156" s="412"/>
      <c r="AH156" s="413">
        <f t="shared" ref="AH156:AH164" si="64">AE156+AF156</f>
        <v>0</v>
      </c>
      <c r="AI156" s="412">
        <f>AI157+AI158</f>
        <v>2177157.5</v>
      </c>
      <c r="AJ156" s="412">
        <f>AJ157+AJ158</f>
        <v>0</v>
      </c>
      <c r="AK156" s="413">
        <f t="shared" ref="AK156:AK162" si="65">SUM(AI156:AJ156)</f>
        <v>2177157.5</v>
      </c>
      <c r="AL156" s="414">
        <f t="shared" si="51"/>
        <v>-455999.70000000019</v>
      </c>
      <c r="AM156" s="65"/>
      <c r="AN156" s="65"/>
    </row>
    <row r="157" spans="2:40" ht="15.75" x14ac:dyDescent="0.2">
      <c r="B157" s="82" t="s">
        <v>587</v>
      </c>
      <c r="C157" s="96" t="s">
        <v>946</v>
      </c>
      <c r="D157" s="140"/>
      <c r="E157" s="98" t="s">
        <v>961</v>
      </c>
      <c r="F157" s="55" t="s">
        <v>808</v>
      </c>
      <c r="G157" s="1" t="s">
        <v>442</v>
      </c>
      <c r="H157" s="103">
        <v>2023</v>
      </c>
      <c r="I157" s="103">
        <v>2026</v>
      </c>
      <c r="J157" s="9">
        <v>0</v>
      </c>
      <c r="K157" s="9">
        <v>0</v>
      </c>
      <c r="L157" s="146">
        <f t="shared" si="57"/>
        <v>0</v>
      </c>
      <c r="M157" s="9">
        <v>896578.8</v>
      </c>
      <c r="N157" s="9">
        <v>0</v>
      </c>
      <c r="O157" s="146">
        <f t="shared" si="58"/>
        <v>896578.8</v>
      </c>
      <c r="P157" s="147">
        <v>440578.8</v>
      </c>
      <c r="Q157" s="9">
        <v>0</v>
      </c>
      <c r="R157" s="146">
        <f t="shared" si="59"/>
        <v>440578.8</v>
      </c>
      <c r="S157" s="147">
        <v>440578.8</v>
      </c>
      <c r="T157" s="9">
        <v>0</v>
      </c>
      <c r="U157" s="146">
        <f t="shared" si="60"/>
        <v>440578.8</v>
      </c>
      <c r="V157" s="147">
        <v>440578.8</v>
      </c>
      <c r="W157" s="146">
        <v>0</v>
      </c>
      <c r="X157" s="146">
        <f t="shared" si="61"/>
        <v>440578.8</v>
      </c>
      <c r="Y157" s="147">
        <f t="shared" si="56"/>
        <v>2218315.2000000002</v>
      </c>
      <c r="Z157" s="147">
        <f t="shared" si="47"/>
        <v>0</v>
      </c>
      <c r="AA157" s="147">
        <f t="shared" si="63"/>
        <v>2218315.2000000002</v>
      </c>
      <c r="AB157" s="147">
        <v>881158</v>
      </c>
      <c r="AC157" s="147">
        <v>0</v>
      </c>
      <c r="AD157" s="146">
        <f t="shared" si="62"/>
        <v>881158</v>
      </c>
      <c r="AE157" s="147">
        <v>0</v>
      </c>
      <c r="AF157" s="147">
        <v>0</v>
      </c>
      <c r="AG157" s="147"/>
      <c r="AH157" s="118">
        <f t="shared" si="64"/>
        <v>0</v>
      </c>
      <c r="AI157" s="147">
        <v>881157.5</v>
      </c>
      <c r="AJ157" s="147">
        <v>0</v>
      </c>
      <c r="AK157" s="118">
        <f t="shared" si="65"/>
        <v>881157.5</v>
      </c>
      <c r="AL157" s="255">
        <f t="shared" si="51"/>
        <v>-455999.70000000019</v>
      </c>
      <c r="AM157" s="65"/>
      <c r="AN157" s="65"/>
    </row>
    <row r="158" spans="2:40" ht="47.25" x14ac:dyDescent="0.2">
      <c r="B158" s="82" t="s">
        <v>944</v>
      </c>
      <c r="C158" s="96" t="s">
        <v>945</v>
      </c>
      <c r="D158" s="140"/>
      <c r="E158" s="98" t="s">
        <v>961</v>
      </c>
      <c r="F158" s="55" t="s">
        <v>808</v>
      </c>
      <c r="G158" s="1" t="s">
        <v>947</v>
      </c>
      <c r="H158" s="103">
        <v>2023</v>
      </c>
      <c r="I158" s="103">
        <v>2026</v>
      </c>
      <c r="J158" s="9">
        <v>0</v>
      </c>
      <c r="K158" s="9">
        <v>0</v>
      </c>
      <c r="L158" s="146">
        <f t="shared" si="57"/>
        <v>0</v>
      </c>
      <c r="M158" s="9">
        <v>648000</v>
      </c>
      <c r="N158" s="9">
        <v>0</v>
      </c>
      <c r="O158" s="146">
        <f t="shared" si="58"/>
        <v>648000</v>
      </c>
      <c r="P158" s="147">
        <v>648000</v>
      </c>
      <c r="Q158" s="9">
        <v>0</v>
      </c>
      <c r="R158" s="146">
        <f t="shared" si="59"/>
        <v>648000</v>
      </c>
      <c r="S158" s="147">
        <v>648000</v>
      </c>
      <c r="T158" s="9">
        <v>0</v>
      </c>
      <c r="U158" s="146">
        <f t="shared" si="60"/>
        <v>648000</v>
      </c>
      <c r="V158" s="147">
        <v>648000</v>
      </c>
      <c r="W158" s="146">
        <v>0</v>
      </c>
      <c r="X158" s="146">
        <f t="shared" si="61"/>
        <v>648000</v>
      </c>
      <c r="Y158" s="147">
        <f t="shared" si="56"/>
        <v>2592000</v>
      </c>
      <c r="Z158" s="147">
        <f t="shared" si="47"/>
        <v>0</v>
      </c>
      <c r="AA158" s="147">
        <f t="shared" si="63"/>
        <v>2592000</v>
      </c>
      <c r="AB158" s="147">
        <v>1296000</v>
      </c>
      <c r="AC158" s="147">
        <v>0</v>
      </c>
      <c r="AD158" s="146">
        <f t="shared" si="62"/>
        <v>1296000</v>
      </c>
      <c r="AE158" s="147">
        <v>0</v>
      </c>
      <c r="AF158" s="147">
        <v>0</v>
      </c>
      <c r="AG158" s="147"/>
      <c r="AH158" s="118">
        <f t="shared" si="64"/>
        <v>0</v>
      </c>
      <c r="AI158" s="147">
        <v>1296000</v>
      </c>
      <c r="AJ158" s="147">
        <v>0</v>
      </c>
      <c r="AK158" s="118">
        <f t="shared" si="65"/>
        <v>1296000</v>
      </c>
      <c r="AL158" s="255">
        <f t="shared" si="51"/>
        <v>0</v>
      </c>
      <c r="AM158" s="65"/>
      <c r="AN158" s="65"/>
    </row>
    <row r="159" spans="2:40" ht="41.25" customHeight="1" x14ac:dyDescent="0.2">
      <c r="B159" s="405" t="s">
        <v>942</v>
      </c>
      <c r="C159" s="406" t="s">
        <v>948</v>
      </c>
      <c r="D159" s="407"/>
      <c r="E159" s="408" t="s">
        <v>472</v>
      </c>
      <c r="F159" s="409" t="s">
        <v>957</v>
      </c>
      <c r="G159" s="410" t="s">
        <v>958</v>
      </c>
      <c r="H159" s="408">
        <v>2023</v>
      </c>
      <c r="I159" s="408">
        <v>2026</v>
      </c>
      <c r="J159" s="411">
        <f>J160+J161+J162</f>
        <v>0</v>
      </c>
      <c r="K159" s="411">
        <f>K160+K161+K162</f>
        <v>0</v>
      </c>
      <c r="L159" s="412">
        <f t="shared" si="57"/>
        <v>0</v>
      </c>
      <c r="M159" s="411">
        <f>M160+M161+M162</f>
        <v>2228578.7999999998</v>
      </c>
      <c r="N159" s="411">
        <f>N160+N161+N162</f>
        <v>0</v>
      </c>
      <c r="O159" s="412">
        <f t="shared" si="58"/>
        <v>2228578.7999999998</v>
      </c>
      <c r="P159" s="411">
        <f>P160+P161+P162</f>
        <v>1088578.8</v>
      </c>
      <c r="Q159" s="411">
        <f>Q160+Q161+Q162</f>
        <v>0</v>
      </c>
      <c r="R159" s="412">
        <f t="shared" si="59"/>
        <v>1088578.8</v>
      </c>
      <c r="S159" s="411">
        <f>S160+S161+S162</f>
        <v>1088578.8</v>
      </c>
      <c r="T159" s="411">
        <f>T160+T161+T162</f>
        <v>0</v>
      </c>
      <c r="U159" s="412">
        <f t="shared" si="60"/>
        <v>1088578.8</v>
      </c>
      <c r="V159" s="411">
        <f>V160+V161+V162</f>
        <v>1088578.8</v>
      </c>
      <c r="W159" s="411">
        <f>W160+W161+W162</f>
        <v>0</v>
      </c>
      <c r="X159" s="412">
        <f t="shared" si="61"/>
        <v>1088578.8</v>
      </c>
      <c r="Y159" s="411">
        <f t="shared" si="56"/>
        <v>5494315.1999999993</v>
      </c>
      <c r="Z159" s="411">
        <f>K159+N159+Q159+T159+W159</f>
        <v>0</v>
      </c>
      <c r="AA159" s="412">
        <f t="shared" si="63"/>
        <v>5494315.1999999993</v>
      </c>
      <c r="AB159" s="411">
        <f>AB160+AB161+AC162</f>
        <v>2177158</v>
      </c>
      <c r="AC159" s="411">
        <f>AC160+AC161+AD162</f>
        <v>0</v>
      </c>
      <c r="AD159" s="412">
        <f t="shared" si="62"/>
        <v>2177158</v>
      </c>
      <c r="AE159" s="411">
        <f>AE160+AE161+AE162</f>
        <v>0</v>
      </c>
      <c r="AF159" s="411">
        <f>AF160+AF161+AF162</f>
        <v>0</v>
      </c>
      <c r="AG159" s="412"/>
      <c r="AH159" s="413">
        <f t="shared" si="64"/>
        <v>0</v>
      </c>
      <c r="AI159" s="411">
        <f>AI160+AI161+AI162</f>
        <v>2177157.5</v>
      </c>
      <c r="AJ159" s="411">
        <f>AJ160+AJ161+AJ162</f>
        <v>0</v>
      </c>
      <c r="AK159" s="413">
        <f t="shared" si="65"/>
        <v>2177157.5</v>
      </c>
      <c r="AL159" s="414">
        <f t="shared" si="51"/>
        <v>-1139999.6999999993</v>
      </c>
      <c r="AM159" s="65"/>
      <c r="AN159" s="65"/>
    </row>
    <row r="160" spans="2:40" ht="15.75" x14ac:dyDescent="0.2">
      <c r="B160" s="82" t="s">
        <v>950</v>
      </c>
      <c r="C160" s="96" t="s">
        <v>949</v>
      </c>
      <c r="D160" s="140"/>
      <c r="E160" s="98" t="s">
        <v>472</v>
      </c>
      <c r="F160" s="55" t="s">
        <v>957</v>
      </c>
      <c r="G160" s="1" t="s">
        <v>958</v>
      </c>
      <c r="H160" s="103">
        <v>2023</v>
      </c>
      <c r="I160" s="103">
        <v>2026</v>
      </c>
      <c r="J160" s="9">
        <v>0</v>
      </c>
      <c r="K160" s="9">
        <v>0</v>
      </c>
      <c r="L160" s="146">
        <f t="shared" si="57"/>
        <v>0</v>
      </c>
      <c r="M160" s="9">
        <v>896578.8</v>
      </c>
      <c r="N160" s="9">
        <v>0</v>
      </c>
      <c r="O160" s="146">
        <f t="shared" si="58"/>
        <v>896578.8</v>
      </c>
      <c r="P160" s="147">
        <v>440578.8</v>
      </c>
      <c r="Q160" s="9">
        <v>0</v>
      </c>
      <c r="R160" s="146">
        <f t="shared" si="59"/>
        <v>440578.8</v>
      </c>
      <c r="S160" s="147">
        <v>440578.8</v>
      </c>
      <c r="T160" s="9">
        <v>0</v>
      </c>
      <c r="U160" s="147">
        <f>SUM(S160:T160)</f>
        <v>440578.8</v>
      </c>
      <c r="V160" s="147">
        <v>440578.8</v>
      </c>
      <c r="W160" s="9">
        <v>0</v>
      </c>
      <c r="X160" s="412">
        <f>SUM(V160:W160)</f>
        <v>440578.8</v>
      </c>
      <c r="Y160" s="9">
        <f t="shared" si="56"/>
        <v>2218315.2000000002</v>
      </c>
      <c r="Z160" s="9">
        <f>K160+N160+Q160+T160+W160</f>
        <v>0</v>
      </c>
      <c r="AA160" s="147">
        <f t="shared" si="63"/>
        <v>2218315.2000000002</v>
      </c>
      <c r="AB160" s="147">
        <v>881158</v>
      </c>
      <c r="AC160" s="147">
        <v>0</v>
      </c>
      <c r="AD160" s="147">
        <f>SUM(AB160:AC160)</f>
        <v>881158</v>
      </c>
      <c r="AE160" s="147">
        <v>0</v>
      </c>
      <c r="AF160" s="147">
        <v>0</v>
      </c>
      <c r="AG160" s="147"/>
      <c r="AH160" s="118">
        <f t="shared" si="64"/>
        <v>0</v>
      </c>
      <c r="AI160" s="147">
        <v>881157.5</v>
      </c>
      <c r="AJ160" s="147">
        <v>0</v>
      </c>
      <c r="AK160" s="413">
        <f t="shared" si="65"/>
        <v>881157.5</v>
      </c>
      <c r="AL160" s="255">
        <f t="shared" si="51"/>
        <v>-455999.70000000019</v>
      </c>
      <c r="AM160" s="65"/>
      <c r="AN160" s="65"/>
    </row>
    <row r="161" spans="2:40" ht="31.5" x14ac:dyDescent="0.2">
      <c r="B161" s="82" t="s">
        <v>951</v>
      </c>
      <c r="C161" s="96" t="s">
        <v>955</v>
      </c>
      <c r="D161" s="140"/>
      <c r="E161" s="98" t="s">
        <v>472</v>
      </c>
      <c r="F161" s="55" t="s">
        <v>957</v>
      </c>
      <c r="G161" s="1" t="s">
        <v>959</v>
      </c>
      <c r="H161" s="103">
        <v>2023</v>
      </c>
      <c r="I161" s="103">
        <v>2026</v>
      </c>
      <c r="J161" s="9">
        <v>0</v>
      </c>
      <c r="K161" s="9">
        <v>0</v>
      </c>
      <c r="L161" s="146">
        <f t="shared" si="57"/>
        <v>0</v>
      </c>
      <c r="M161" s="9">
        <v>648000</v>
      </c>
      <c r="N161" s="9">
        <v>0</v>
      </c>
      <c r="O161" s="146">
        <f>SUM(M161:N161)</f>
        <v>648000</v>
      </c>
      <c r="P161" s="147">
        <v>648000</v>
      </c>
      <c r="Q161" s="9">
        <v>0</v>
      </c>
      <c r="R161" s="146">
        <f>SUM(P161:Q161)</f>
        <v>648000</v>
      </c>
      <c r="S161" s="147">
        <v>648000</v>
      </c>
      <c r="T161" s="9">
        <v>0</v>
      </c>
      <c r="U161" s="147">
        <f>SUM(S161:T161)</f>
        <v>648000</v>
      </c>
      <c r="V161" s="147">
        <v>648000</v>
      </c>
      <c r="W161" s="9">
        <v>0</v>
      </c>
      <c r="X161" s="412">
        <f>SUM(V161:W161)</f>
        <v>648000</v>
      </c>
      <c r="Y161" s="9">
        <f t="shared" si="56"/>
        <v>2592000</v>
      </c>
      <c r="Z161" s="9">
        <f>K161+N161+Q161+T161+W161</f>
        <v>0</v>
      </c>
      <c r="AA161" s="147">
        <f t="shared" si="63"/>
        <v>2592000</v>
      </c>
      <c r="AB161" s="147">
        <v>1296000</v>
      </c>
      <c r="AC161" s="147">
        <v>0</v>
      </c>
      <c r="AD161" s="147">
        <f>SUM(AB161:AC161)</f>
        <v>1296000</v>
      </c>
      <c r="AE161" s="147">
        <v>0</v>
      </c>
      <c r="AF161" s="147">
        <v>0</v>
      </c>
      <c r="AG161" s="147"/>
      <c r="AH161" s="118">
        <f t="shared" si="64"/>
        <v>0</v>
      </c>
      <c r="AI161" s="147">
        <v>1296000</v>
      </c>
      <c r="AJ161" s="147">
        <v>0</v>
      </c>
      <c r="AK161" s="413">
        <f t="shared" si="65"/>
        <v>1296000</v>
      </c>
      <c r="AL161" s="255">
        <f t="shared" si="51"/>
        <v>0</v>
      </c>
      <c r="AM161" s="65"/>
      <c r="AN161" s="65"/>
    </row>
    <row r="162" spans="2:40" ht="31.5" x14ac:dyDescent="0.2">
      <c r="B162" s="82" t="s">
        <v>952</v>
      </c>
      <c r="C162" s="96" t="s">
        <v>956</v>
      </c>
      <c r="D162" s="140"/>
      <c r="E162" s="98" t="s">
        <v>472</v>
      </c>
      <c r="F162" s="55" t="s">
        <v>957</v>
      </c>
      <c r="G162" s="1" t="s">
        <v>960</v>
      </c>
      <c r="H162" s="265">
        <v>2023</v>
      </c>
      <c r="I162" s="265">
        <v>2023</v>
      </c>
      <c r="J162" s="9">
        <v>0</v>
      </c>
      <c r="K162" s="9">
        <v>0</v>
      </c>
      <c r="L162" s="146">
        <f t="shared" si="57"/>
        <v>0</v>
      </c>
      <c r="M162" s="9">
        <v>684000</v>
      </c>
      <c r="N162" s="9">
        <v>0</v>
      </c>
      <c r="O162" s="146">
        <f>SUM(M162:N162)</f>
        <v>684000</v>
      </c>
      <c r="P162" s="147">
        <v>0</v>
      </c>
      <c r="Q162" s="9">
        <v>0</v>
      </c>
      <c r="R162" s="146">
        <f>SUM(P162:Q162)</f>
        <v>0</v>
      </c>
      <c r="S162" s="147">
        <v>0</v>
      </c>
      <c r="T162" s="9">
        <v>0</v>
      </c>
      <c r="U162" s="147">
        <f>SUM(S162:T162)</f>
        <v>0</v>
      </c>
      <c r="V162" s="147">
        <v>0</v>
      </c>
      <c r="W162" s="9">
        <v>0</v>
      </c>
      <c r="X162" s="412">
        <f>SUM(V162:W162)</f>
        <v>0</v>
      </c>
      <c r="Y162" s="9">
        <f t="shared" si="56"/>
        <v>684000</v>
      </c>
      <c r="Z162" s="9">
        <f>K162+N162+Q162+T162+W162</f>
        <v>0</v>
      </c>
      <c r="AA162" s="147">
        <f t="shared" si="63"/>
        <v>684000</v>
      </c>
      <c r="AB162" s="196">
        <v>0</v>
      </c>
      <c r="AC162" s="147">
        <v>0</v>
      </c>
      <c r="AD162" s="147">
        <f>SUM(AB162:AC162)</f>
        <v>0</v>
      </c>
      <c r="AE162" s="147">
        <v>0</v>
      </c>
      <c r="AF162" s="147">
        <v>0</v>
      </c>
      <c r="AG162" s="147"/>
      <c r="AH162" s="118">
        <f t="shared" si="64"/>
        <v>0</v>
      </c>
      <c r="AI162" s="196">
        <v>0</v>
      </c>
      <c r="AJ162" s="147">
        <v>0</v>
      </c>
      <c r="AK162" s="413">
        <f t="shared" si="65"/>
        <v>0</v>
      </c>
      <c r="AL162" s="255">
        <f t="shared" si="51"/>
        <v>-684000</v>
      </c>
      <c r="AM162" s="65"/>
      <c r="AN162" s="65"/>
    </row>
    <row r="163" spans="2:40" ht="110.25" x14ac:dyDescent="0.25">
      <c r="B163" s="338" t="s">
        <v>953</v>
      </c>
      <c r="C163" s="302" t="s">
        <v>309</v>
      </c>
      <c r="D163" s="353"/>
      <c r="E163" s="296" t="s">
        <v>248</v>
      </c>
      <c r="F163" s="329" t="s">
        <v>203</v>
      </c>
      <c r="G163" s="354"/>
      <c r="H163" s="329">
        <v>2023</v>
      </c>
      <c r="I163" s="329">
        <v>2026</v>
      </c>
      <c r="J163" s="300">
        <f>SUM(J164:J164)</f>
        <v>0</v>
      </c>
      <c r="K163" s="300">
        <f>SUM(K164:K164)</f>
        <v>0</v>
      </c>
      <c r="L163" s="337">
        <f>J163+K163</f>
        <v>0</v>
      </c>
      <c r="M163" s="300">
        <f>SUM(M164:M164)</f>
        <v>0</v>
      </c>
      <c r="N163" s="300">
        <f>SUM(N164:N164)</f>
        <v>0</v>
      </c>
      <c r="O163" s="337">
        <v>0</v>
      </c>
      <c r="P163" s="300">
        <f>SUM(P164:P164)</f>
        <v>0</v>
      </c>
      <c r="Q163" s="300">
        <f>SUM(Q164:Q164)</f>
        <v>0</v>
      </c>
      <c r="R163" s="337">
        <f>P163+Q163</f>
        <v>0</v>
      </c>
      <c r="S163" s="300">
        <f>SUM(S164:S164)</f>
        <v>0</v>
      </c>
      <c r="T163" s="300">
        <f>SUM(T164:T164)</f>
        <v>0</v>
      </c>
      <c r="U163" s="337">
        <f>S163+T163</f>
        <v>0</v>
      </c>
      <c r="V163" s="300">
        <f>SUM(V164:V164)</f>
        <v>0</v>
      </c>
      <c r="W163" s="300">
        <f>SUM(W164:W164)</f>
        <v>0</v>
      </c>
      <c r="X163" s="337">
        <f>V163+W163</f>
        <v>0</v>
      </c>
      <c r="Y163" s="337">
        <f t="shared" si="56"/>
        <v>0</v>
      </c>
      <c r="Z163" s="337">
        <f t="shared" si="47"/>
        <v>0</v>
      </c>
      <c r="AA163" s="337">
        <f t="shared" si="48"/>
        <v>0</v>
      </c>
      <c r="AB163" s="300">
        <f>SUM(AB164:AB164)</f>
        <v>0</v>
      </c>
      <c r="AC163" s="300">
        <f>SUM(AC164:AC164)</f>
        <v>0</v>
      </c>
      <c r="AD163" s="337">
        <f>AB163+AC163</f>
        <v>0</v>
      </c>
      <c r="AE163" s="300">
        <f>SUM(AE164:AE164)</f>
        <v>0</v>
      </c>
      <c r="AF163" s="300">
        <f>SUM(AF164:AF164)</f>
        <v>0</v>
      </c>
      <c r="AG163" s="337"/>
      <c r="AH163" s="316">
        <f t="shared" si="64"/>
        <v>0</v>
      </c>
      <c r="AI163" s="337">
        <v>0</v>
      </c>
      <c r="AJ163" s="300">
        <f>SUM(AJ164:AJ164)</f>
        <v>0</v>
      </c>
      <c r="AK163" s="300">
        <f>SUM(AK164:AK164)</f>
        <v>0</v>
      </c>
      <c r="AL163" s="335">
        <f t="shared" si="51"/>
        <v>0</v>
      </c>
      <c r="AM163" s="65"/>
      <c r="AN163" s="65"/>
    </row>
    <row r="164" spans="2:40" ht="79.5" thickBot="1" x14ac:dyDescent="0.3">
      <c r="B164" s="150" t="s">
        <v>954</v>
      </c>
      <c r="C164" s="270" t="s">
        <v>586</v>
      </c>
      <c r="D164" s="153"/>
      <c r="E164" s="135" t="s">
        <v>248</v>
      </c>
      <c r="F164" s="154" t="s">
        <v>588</v>
      </c>
      <c r="G164" s="275"/>
      <c r="H164" s="102">
        <v>2023</v>
      </c>
      <c r="I164" s="102">
        <v>2026</v>
      </c>
      <c r="J164" s="9">
        <v>0</v>
      </c>
      <c r="K164" s="9">
        <v>0</v>
      </c>
      <c r="L164" s="271">
        <f>SUM(J164:K164)</f>
        <v>0</v>
      </c>
      <c r="M164" s="184">
        <v>0</v>
      </c>
      <c r="N164" s="184">
        <v>0</v>
      </c>
      <c r="O164" s="272">
        <f>SUM(M164:N164)</f>
        <v>0</v>
      </c>
      <c r="P164" s="273">
        <v>0</v>
      </c>
      <c r="Q164" s="271">
        <v>0</v>
      </c>
      <c r="R164" s="272">
        <f>SUM(P164:Q164)</f>
        <v>0</v>
      </c>
      <c r="S164" s="273">
        <v>0</v>
      </c>
      <c r="T164" s="271">
        <v>0</v>
      </c>
      <c r="U164" s="272">
        <f>SUM(S164:T164)</f>
        <v>0</v>
      </c>
      <c r="V164" s="273">
        <v>0</v>
      </c>
      <c r="W164" s="271">
        <v>0</v>
      </c>
      <c r="X164" s="272">
        <f>SUM(V164:W164)</f>
        <v>0</v>
      </c>
      <c r="Y164" s="152">
        <f t="shared" si="56"/>
        <v>0</v>
      </c>
      <c r="Z164" s="152">
        <f t="shared" si="47"/>
        <v>0</v>
      </c>
      <c r="AA164" s="152">
        <f t="shared" si="48"/>
        <v>0</v>
      </c>
      <c r="AB164" s="152">
        <v>0</v>
      </c>
      <c r="AC164" s="152">
        <v>0</v>
      </c>
      <c r="AD164" s="272">
        <f>SUM(AB164:AC164)</f>
        <v>0</v>
      </c>
      <c r="AE164" s="273">
        <v>0</v>
      </c>
      <c r="AF164" s="271">
        <v>0</v>
      </c>
      <c r="AG164" s="152"/>
      <c r="AH164" s="118">
        <f t="shared" si="64"/>
        <v>0</v>
      </c>
      <c r="AI164" s="152">
        <v>0</v>
      </c>
      <c r="AJ164" s="152">
        <v>0</v>
      </c>
      <c r="AK164" s="141">
        <f>SUM(AI164:AJ164)</f>
        <v>0</v>
      </c>
      <c r="AL164" s="255">
        <f t="shared" si="51"/>
        <v>0</v>
      </c>
      <c r="AM164" s="65"/>
      <c r="AN164" s="65"/>
    </row>
    <row r="165" spans="2:40" s="4" customFormat="1" ht="16.5" thickBot="1" x14ac:dyDescent="0.25">
      <c r="B165" s="113"/>
      <c r="C165" s="114" t="s">
        <v>26</v>
      </c>
      <c r="D165" s="115"/>
      <c r="E165" s="155"/>
      <c r="F165" s="121"/>
      <c r="G165" s="121"/>
      <c r="H165" s="121"/>
      <c r="I165" s="116"/>
      <c r="J165" s="156">
        <f>J163+J159+J156+J151+J148+J144+J140+J135+J131+J126+J119</f>
        <v>0</v>
      </c>
      <c r="K165" s="156">
        <f t="shared" ref="K165:AL165" si="66">K163+K159+K156+K151+K148+K144+K140+K135+K131+K126+K119</f>
        <v>0</v>
      </c>
      <c r="L165" s="156">
        <f t="shared" si="66"/>
        <v>0</v>
      </c>
      <c r="M165" s="156">
        <f t="shared" si="66"/>
        <v>26279722.284000002</v>
      </c>
      <c r="N165" s="156">
        <f t="shared" si="66"/>
        <v>0</v>
      </c>
      <c r="O165" s="156">
        <f t="shared" si="66"/>
        <v>26279722.284000002</v>
      </c>
      <c r="P165" s="156">
        <f t="shared" si="66"/>
        <v>27803058.666000001</v>
      </c>
      <c r="Q165" s="156">
        <f t="shared" si="66"/>
        <v>0</v>
      </c>
      <c r="R165" s="156">
        <f t="shared" si="66"/>
        <v>27803058.666000001</v>
      </c>
      <c r="S165" s="156">
        <f t="shared" si="66"/>
        <v>20167353.449999999</v>
      </c>
      <c r="T165" s="156">
        <f t="shared" si="66"/>
        <v>0</v>
      </c>
      <c r="U165" s="156">
        <f t="shared" si="66"/>
        <v>20167353.449999999</v>
      </c>
      <c r="V165" s="156">
        <f t="shared" si="66"/>
        <v>20167353.449999999</v>
      </c>
      <c r="W165" s="156">
        <f t="shared" si="66"/>
        <v>0</v>
      </c>
      <c r="X165" s="156">
        <f t="shared" si="66"/>
        <v>20167353.449999999</v>
      </c>
      <c r="Y165" s="156">
        <f t="shared" si="66"/>
        <v>94417487.850000009</v>
      </c>
      <c r="Z165" s="156">
        <f t="shared" si="66"/>
        <v>0</v>
      </c>
      <c r="AA165" s="156">
        <f t="shared" si="66"/>
        <v>94417487.850000009</v>
      </c>
      <c r="AB165" s="156">
        <f t="shared" si="66"/>
        <v>36320637.049999997</v>
      </c>
      <c r="AC165" s="156">
        <f t="shared" si="66"/>
        <v>0</v>
      </c>
      <c r="AD165" s="156">
        <f t="shared" si="66"/>
        <v>36320637.049999997</v>
      </c>
      <c r="AE165" s="156">
        <f t="shared" si="66"/>
        <v>0</v>
      </c>
      <c r="AF165" s="156">
        <f t="shared" si="66"/>
        <v>0</v>
      </c>
      <c r="AG165" s="156">
        <f t="shared" si="66"/>
        <v>0</v>
      </c>
      <c r="AH165" s="156">
        <f t="shared" si="66"/>
        <v>0</v>
      </c>
      <c r="AI165" s="156">
        <f t="shared" si="66"/>
        <v>26966706.699999999</v>
      </c>
      <c r="AJ165" s="156">
        <f t="shared" si="66"/>
        <v>0</v>
      </c>
      <c r="AK165" s="156">
        <f t="shared" si="66"/>
        <v>26966706.699999999</v>
      </c>
      <c r="AL165" s="157">
        <f t="shared" si="66"/>
        <v>-31130144.100000001</v>
      </c>
      <c r="AM165" s="66"/>
      <c r="AN165" s="66"/>
    </row>
    <row r="166" spans="2:40" s="4" customFormat="1" ht="15.75" x14ac:dyDescent="0.25">
      <c r="B166" s="142">
        <v>2.2999999999999998</v>
      </c>
      <c r="C166" s="480" t="s">
        <v>310</v>
      </c>
      <c r="D166" s="481"/>
      <c r="E166" s="452"/>
      <c r="F166" s="126"/>
      <c r="G166" s="126"/>
      <c r="H166" s="126"/>
      <c r="I166" s="126"/>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4"/>
      <c r="AM166" s="66"/>
      <c r="AN166" s="66"/>
    </row>
    <row r="167" spans="2:40" ht="16.5" thickBot="1" x14ac:dyDescent="0.3">
      <c r="B167" s="136"/>
      <c r="C167" s="92" t="s">
        <v>77</v>
      </c>
      <c r="D167" s="128"/>
      <c r="E167" s="128"/>
      <c r="F167" s="129"/>
      <c r="G167" s="129"/>
      <c r="H167" s="129"/>
      <c r="I167" s="129"/>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01"/>
      <c r="AM167" s="65"/>
      <c r="AN167" s="65"/>
    </row>
    <row r="168" spans="2:40" s="4" customFormat="1" ht="32.25" thickBot="1" x14ac:dyDescent="0.25">
      <c r="B168" s="355" t="s">
        <v>153</v>
      </c>
      <c r="C168" s="356" t="s">
        <v>311</v>
      </c>
      <c r="D168" s="357"/>
      <c r="E168" s="358" t="s">
        <v>133</v>
      </c>
      <c r="F168" s="341" t="s">
        <v>85</v>
      </c>
      <c r="G168" s="359" t="s">
        <v>345</v>
      </c>
      <c r="H168" s="359">
        <v>2023</v>
      </c>
      <c r="I168" s="359">
        <v>2026</v>
      </c>
      <c r="J168" s="360">
        <f>SUM(J169:J171)</f>
        <v>0</v>
      </c>
      <c r="K168" s="360">
        <f>SUM(K169:K171)</f>
        <v>0</v>
      </c>
      <c r="L168" s="360">
        <f t="shared" ref="L168:L173" si="67">SUM(J168:K168)</f>
        <v>0</v>
      </c>
      <c r="M168" s="360">
        <f>SUM(M169:M171)</f>
        <v>3298023.5999999996</v>
      </c>
      <c r="N168" s="360">
        <f>SUM(N169:N171)</f>
        <v>0</v>
      </c>
      <c r="O168" s="361">
        <f t="shared" ref="O168:O173" si="68">SUM(M168:N168)</f>
        <v>3298023.5999999996</v>
      </c>
      <c r="P168" s="360">
        <f>SUM(P169:P171)</f>
        <v>294550.8</v>
      </c>
      <c r="Q168" s="360">
        <f>SUM(Q169:Q171)</f>
        <v>0</v>
      </c>
      <c r="R168" s="361">
        <f t="shared" ref="R168:R173" si="69">SUM(P168:Q168)</f>
        <v>294550.8</v>
      </c>
      <c r="S168" s="360">
        <f>SUM(S169:S171)</f>
        <v>294550.8</v>
      </c>
      <c r="T168" s="360">
        <f>SUM(T169:T171)</f>
        <v>0</v>
      </c>
      <c r="U168" s="361">
        <f t="shared" ref="U168:U173" si="70">SUM(S168:T168)</f>
        <v>294550.8</v>
      </c>
      <c r="V168" s="360">
        <f>SUM(V169:V171)</f>
        <v>294550.8</v>
      </c>
      <c r="W168" s="360">
        <f>SUM(W169:W171)</f>
        <v>0</v>
      </c>
      <c r="X168" s="361">
        <f t="shared" ref="X168:X173" si="71">SUM(V168:W168)</f>
        <v>294550.8</v>
      </c>
      <c r="Y168" s="362">
        <f t="shared" ref="Y168:Z172" si="72">J168+M168+P168+S168+V168</f>
        <v>4181675.9999999991</v>
      </c>
      <c r="Z168" s="362">
        <f t="shared" si="72"/>
        <v>0</v>
      </c>
      <c r="AA168" s="361">
        <f>SUM(Y168:Z168)</f>
        <v>4181675.9999999991</v>
      </c>
      <c r="AB168" s="360">
        <f>SUM(AB169:AB171)</f>
        <v>2944574.4</v>
      </c>
      <c r="AC168" s="360">
        <f>SUM(AC169:AC171)</f>
        <v>0</v>
      </c>
      <c r="AD168" s="361">
        <f t="shared" ref="AD168:AD173" si="73">SUM(AB168:AC168)</f>
        <v>2944574.4</v>
      </c>
      <c r="AE168" s="360">
        <f>SUM(AE169:AE171)</f>
        <v>0</v>
      </c>
      <c r="AF168" s="360">
        <f>SUM(AF169:AF171)</f>
        <v>0</v>
      </c>
      <c r="AG168" s="361"/>
      <c r="AH168" s="363">
        <f t="shared" ref="AH168:AH179" si="74">AE168+AF168</f>
        <v>0</v>
      </c>
      <c r="AI168" s="360">
        <f>SUM(AI169:AI171)</f>
        <v>589101.6</v>
      </c>
      <c r="AJ168" s="360">
        <f>SUM(AJ169:AJ171)</f>
        <v>0</v>
      </c>
      <c r="AK168" s="361">
        <f>SUM(AI168:AJ168)</f>
        <v>589101.6</v>
      </c>
      <c r="AL168" s="364">
        <f t="shared" ref="AL168:AL179" si="75">SUM(AK168+AH168+AD168)-AA168</f>
        <v>-647999.99999999907</v>
      </c>
      <c r="AM168" s="66"/>
      <c r="AN168" s="66"/>
    </row>
    <row r="169" spans="2:40" s="4" customFormat="1" ht="99" customHeight="1" thickBot="1" x14ac:dyDescent="0.25">
      <c r="B169" s="44" t="s">
        <v>591</v>
      </c>
      <c r="C169" s="283" t="s">
        <v>589</v>
      </c>
      <c r="D169" s="128"/>
      <c r="E169" s="98" t="s">
        <v>133</v>
      </c>
      <c r="F169" s="1" t="s">
        <v>85</v>
      </c>
      <c r="G169" s="1" t="s">
        <v>590</v>
      </c>
      <c r="H169" s="103">
        <v>2023</v>
      </c>
      <c r="I169" s="103">
        <v>2023</v>
      </c>
      <c r="J169" s="9">
        <v>0</v>
      </c>
      <c r="K169" s="9">
        <v>0</v>
      </c>
      <c r="L169" s="284">
        <f t="shared" si="67"/>
        <v>0</v>
      </c>
      <c r="M169" s="162">
        <v>2355472.7999999998</v>
      </c>
      <c r="N169" s="9">
        <v>0</v>
      </c>
      <c r="O169" s="162">
        <f t="shared" si="68"/>
        <v>2355472.7999999998</v>
      </c>
      <c r="P169" s="162">
        <v>0</v>
      </c>
      <c r="Q169" s="162">
        <v>0</v>
      </c>
      <c r="R169" s="162">
        <f t="shared" si="69"/>
        <v>0</v>
      </c>
      <c r="S169" s="162">
        <v>0</v>
      </c>
      <c r="T169" s="162">
        <v>0</v>
      </c>
      <c r="U169" s="162">
        <f t="shared" si="70"/>
        <v>0</v>
      </c>
      <c r="V169" s="162">
        <v>0</v>
      </c>
      <c r="W169" s="162">
        <v>0</v>
      </c>
      <c r="X169" s="162">
        <f t="shared" si="71"/>
        <v>0</v>
      </c>
      <c r="Y169" s="148">
        <f t="shared" si="72"/>
        <v>2355472.7999999998</v>
      </c>
      <c r="Z169" s="148">
        <f t="shared" si="72"/>
        <v>0</v>
      </c>
      <c r="AA169" s="162">
        <f>Y169+Z169</f>
        <v>2355472.7999999998</v>
      </c>
      <c r="AB169" s="162">
        <v>2355472.7999999998</v>
      </c>
      <c r="AC169" s="162">
        <v>0</v>
      </c>
      <c r="AD169" s="162">
        <f t="shared" si="73"/>
        <v>2355472.7999999998</v>
      </c>
      <c r="AE169" s="162">
        <v>0</v>
      </c>
      <c r="AF169" s="162">
        <v>0</v>
      </c>
      <c r="AG169" s="162"/>
      <c r="AH169" s="149">
        <f t="shared" si="74"/>
        <v>0</v>
      </c>
      <c r="AI169" s="162">
        <v>0</v>
      </c>
      <c r="AJ169" s="162">
        <v>0</v>
      </c>
      <c r="AK169" s="162">
        <f>SUM(AI169:AJ169)</f>
        <v>0</v>
      </c>
      <c r="AL169" s="163">
        <f t="shared" si="75"/>
        <v>0</v>
      </c>
      <c r="AM169" s="66"/>
      <c r="AN169" s="66"/>
    </row>
    <row r="170" spans="2:40" s="4" customFormat="1" ht="32.25" thickBot="1" x14ac:dyDescent="0.25">
      <c r="B170" s="124" t="s">
        <v>592</v>
      </c>
      <c r="C170" s="285" t="s">
        <v>594</v>
      </c>
      <c r="D170" s="286"/>
      <c r="E170" s="252" t="s">
        <v>133</v>
      </c>
      <c r="F170" s="250" t="s">
        <v>85</v>
      </c>
      <c r="G170" s="250" t="s">
        <v>479</v>
      </c>
      <c r="H170" s="281">
        <v>2023</v>
      </c>
      <c r="I170" s="281">
        <v>2023</v>
      </c>
      <c r="J170" s="253">
        <v>0</v>
      </c>
      <c r="K170" s="253">
        <v>0</v>
      </c>
      <c r="L170" s="287">
        <f t="shared" si="67"/>
        <v>0</v>
      </c>
      <c r="M170" s="288">
        <v>648000</v>
      </c>
      <c r="N170" s="253">
        <v>0</v>
      </c>
      <c r="O170" s="288">
        <f t="shared" si="68"/>
        <v>648000</v>
      </c>
      <c r="P170" s="288">
        <v>0</v>
      </c>
      <c r="Q170" s="288">
        <v>0</v>
      </c>
      <c r="R170" s="288">
        <f t="shared" si="69"/>
        <v>0</v>
      </c>
      <c r="S170" s="288">
        <v>0</v>
      </c>
      <c r="T170" s="288">
        <v>0</v>
      </c>
      <c r="U170" s="288">
        <f t="shared" si="70"/>
        <v>0</v>
      </c>
      <c r="V170" s="288">
        <v>0</v>
      </c>
      <c r="W170" s="288">
        <v>0</v>
      </c>
      <c r="X170" s="288">
        <f t="shared" si="71"/>
        <v>0</v>
      </c>
      <c r="Y170" s="269">
        <f t="shared" si="72"/>
        <v>648000</v>
      </c>
      <c r="Z170" s="148">
        <f t="shared" si="72"/>
        <v>0</v>
      </c>
      <c r="AA170" s="162">
        <f>Y170+Z170</f>
        <v>648000</v>
      </c>
      <c r="AB170" s="162">
        <v>0</v>
      </c>
      <c r="AC170" s="162">
        <v>0</v>
      </c>
      <c r="AD170" s="162">
        <f t="shared" si="73"/>
        <v>0</v>
      </c>
      <c r="AE170" s="162">
        <v>0</v>
      </c>
      <c r="AF170" s="162">
        <v>0</v>
      </c>
      <c r="AG170" s="162"/>
      <c r="AH170" s="149">
        <f t="shared" si="74"/>
        <v>0</v>
      </c>
      <c r="AI170" s="162">
        <v>0</v>
      </c>
      <c r="AJ170" s="162">
        <v>0</v>
      </c>
      <c r="AK170" s="162">
        <f t="shared" ref="AK170:AK179" si="76">SUM(AI170:AJ170)</f>
        <v>0</v>
      </c>
      <c r="AL170" s="163">
        <f t="shared" si="75"/>
        <v>-648000</v>
      </c>
      <c r="AM170" s="66"/>
      <c r="AN170" s="66"/>
    </row>
    <row r="171" spans="2:40" s="4" customFormat="1" ht="63.75" thickBot="1" x14ac:dyDescent="0.25">
      <c r="B171" s="44" t="s">
        <v>593</v>
      </c>
      <c r="C171" s="283" t="s">
        <v>595</v>
      </c>
      <c r="D171" s="128"/>
      <c r="E171" s="98" t="s">
        <v>133</v>
      </c>
      <c r="F171" s="1" t="s">
        <v>85</v>
      </c>
      <c r="G171" s="1"/>
      <c r="H171" s="103">
        <v>2023</v>
      </c>
      <c r="I171" s="103">
        <v>2026</v>
      </c>
      <c r="J171" s="9">
        <v>0</v>
      </c>
      <c r="K171" s="9">
        <v>0</v>
      </c>
      <c r="L171" s="284">
        <f t="shared" si="67"/>
        <v>0</v>
      </c>
      <c r="M171" s="284">
        <v>294550.8</v>
      </c>
      <c r="N171" s="9">
        <v>0</v>
      </c>
      <c r="O171" s="284">
        <f t="shared" si="68"/>
        <v>294550.8</v>
      </c>
      <c r="P171" s="284">
        <v>294550.8</v>
      </c>
      <c r="Q171" s="284">
        <v>0</v>
      </c>
      <c r="R171" s="284">
        <f t="shared" si="69"/>
        <v>294550.8</v>
      </c>
      <c r="S171" s="284">
        <v>294550.8</v>
      </c>
      <c r="T171" s="284">
        <v>0</v>
      </c>
      <c r="U171" s="284">
        <f t="shared" si="70"/>
        <v>294550.8</v>
      </c>
      <c r="V171" s="284">
        <v>294550.8</v>
      </c>
      <c r="W171" s="284">
        <v>0</v>
      </c>
      <c r="X171" s="284">
        <f t="shared" si="71"/>
        <v>294550.8</v>
      </c>
      <c r="Y171" s="147">
        <f t="shared" si="72"/>
        <v>1178203.2</v>
      </c>
      <c r="Z171" s="148">
        <f t="shared" si="72"/>
        <v>0</v>
      </c>
      <c r="AA171" s="162">
        <f>Y171+Z171</f>
        <v>1178203.2</v>
      </c>
      <c r="AB171" s="162">
        <v>589101.6</v>
      </c>
      <c r="AC171" s="162">
        <v>0</v>
      </c>
      <c r="AD171" s="162">
        <f t="shared" si="73"/>
        <v>589101.6</v>
      </c>
      <c r="AE171" s="162">
        <v>0</v>
      </c>
      <c r="AF171" s="162">
        <v>0</v>
      </c>
      <c r="AG171" s="162"/>
      <c r="AH171" s="149">
        <f t="shared" si="74"/>
        <v>0</v>
      </c>
      <c r="AI171" s="162">
        <v>589101.6</v>
      </c>
      <c r="AJ171" s="162">
        <v>0</v>
      </c>
      <c r="AK171" s="162">
        <f t="shared" si="76"/>
        <v>589101.6</v>
      </c>
      <c r="AL171" s="163">
        <f t="shared" si="75"/>
        <v>0</v>
      </c>
      <c r="AM171" s="66"/>
      <c r="AN171" s="66"/>
    </row>
    <row r="172" spans="2:40" s="4" customFormat="1" ht="48" thickBot="1" x14ac:dyDescent="0.25">
      <c r="B172" s="334" t="s">
        <v>154</v>
      </c>
      <c r="C172" s="365" t="s">
        <v>313</v>
      </c>
      <c r="D172" s="366"/>
      <c r="E172" s="296" t="s">
        <v>156</v>
      </c>
      <c r="F172" s="297" t="s">
        <v>258</v>
      </c>
      <c r="G172" s="297" t="s">
        <v>312</v>
      </c>
      <c r="H172" s="297">
        <v>2023</v>
      </c>
      <c r="I172" s="297">
        <v>2026</v>
      </c>
      <c r="J172" s="367">
        <f>SUM(J173:J179)</f>
        <v>0</v>
      </c>
      <c r="K172" s="367">
        <f>SUM(K173:K179)</f>
        <v>0</v>
      </c>
      <c r="L172" s="367">
        <f t="shared" si="67"/>
        <v>0</v>
      </c>
      <c r="M172" s="367">
        <f>SUM(M173:M179)</f>
        <v>4197114.96</v>
      </c>
      <c r="N172" s="367">
        <f>SUM(N173:N179)</f>
        <v>0</v>
      </c>
      <c r="O172" s="367">
        <f t="shared" si="68"/>
        <v>4197114.96</v>
      </c>
      <c r="P172" s="367">
        <f>SUM(P173:P179)</f>
        <v>3896571.9959999998</v>
      </c>
      <c r="Q172" s="367">
        <f>SUM(Q173:Q179)</f>
        <v>0</v>
      </c>
      <c r="R172" s="367">
        <f t="shared" si="69"/>
        <v>3896571.9959999998</v>
      </c>
      <c r="S172" s="367">
        <f>SUM(S173:S179)</f>
        <v>3012864.3</v>
      </c>
      <c r="T172" s="367">
        <f>SUM(T173:T179)</f>
        <v>0</v>
      </c>
      <c r="U172" s="367">
        <f t="shared" si="70"/>
        <v>3012864.3</v>
      </c>
      <c r="V172" s="367">
        <f>SUM(V173:V179)</f>
        <v>2704029.8160000001</v>
      </c>
      <c r="W172" s="367">
        <f>SUM(W173:W179)</f>
        <v>0</v>
      </c>
      <c r="X172" s="367">
        <f t="shared" si="71"/>
        <v>2704029.8160000001</v>
      </c>
      <c r="Y172" s="337">
        <f t="shared" si="72"/>
        <v>13810581.072000001</v>
      </c>
      <c r="Z172" s="362">
        <f t="shared" si="72"/>
        <v>0</v>
      </c>
      <c r="AA172" s="361">
        <f>SUM(Y172:Z172)</f>
        <v>13810581.072000001</v>
      </c>
      <c r="AB172" s="367">
        <f>SUM(AB173:AB179)</f>
        <v>4310482.3600000003</v>
      </c>
      <c r="AC172" s="367">
        <f>SUM(AC173:AC179)</f>
        <v>0</v>
      </c>
      <c r="AD172" s="361">
        <f t="shared" si="73"/>
        <v>4310482.3600000003</v>
      </c>
      <c r="AE172" s="367">
        <f>SUM(AE173:AE179)</f>
        <v>0</v>
      </c>
      <c r="AF172" s="367">
        <f>SUM(AF173:AF179)</f>
        <v>0</v>
      </c>
      <c r="AG172" s="361"/>
      <c r="AH172" s="363">
        <f t="shared" si="74"/>
        <v>0</v>
      </c>
      <c r="AI172" s="367">
        <f>SUM(AI173:AI179)</f>
        <v>4155109.4160000002</v>
      </c>
      <c r="AJ172" s="367">
        <f>SUM(AJ173:AJ179)</f>
        <v>0</v>
      </c>
      <c r="AK172" s="361">
        <f>SUM(AI172:AJ172)</f>
        <v>4155109.4160000002</v>
      </c>
      <c r="AL172" s="364">
        <f t="shared" si="75"/>
        <v>-5344989.2960000001</v>
      </c>
      <c r="AM172" s="66"/>
      <c r="AN172" s="66"/>
    </row>
    <row r="173" spans="2:40" s="4" customFormat="1" ht="63.75" thickBot="1" x14ac:dyDescent="0.25">
      <c r="B173" s="44" t="s">
        <v>597</v>
      </c>
      <c r="C173" s="283" t="s">
        <v>596</v>
      </c>
      <c r="D173" s="128"/>
      <c r="E173" s="98" t="s">
        <v>133</v>
      </c>
      <c r="F173" s="1" t="s">
        <v>175</v>
      </c>
      <c r="G173" s="1" t="s">
        <v>85</v>
      </c>
      <c r="H173" s="103">
        <v>2023</v>
      </c>
      <c r="I173" s="103">
        <v>2026</v>
      </c>
      <c r="J173" s="9">
        <v>0</v>
      </c>
      <c r="K173" s="9">
        <v>0</v>
      </c>
      <c r="L173" s="284">
        <f t="shared" si="67"/>
        <v>0</v>
      </c>
      <c r="M173" s="284">
        <v>0</v>
      </c>
      <c r="N173" s="9">
        <v>0</v>
      </c>
      <c r="O173" s="284">
        <f t="shared" si="68"/>
        <v>0</v>
      </c>
      <c r="P173" s="284">
        <v>336832.59599999996</v>
      </c>
      <c r="Q173" s="9">
        <v>0</v>
      </c>
      <c r="R173" s="284">
        <f t="shared" si="69"/>
        <v>336832.59599999996</v>
      </c>
      <c r="S173" s="284">
        <v>541123.5</v>
      </c>
      <c r="T173" s="9">
        <v>0</v>
      </c>
      <c r="U173" s="284">
        <f t="shared" si="70"/>
        <v>541123.5</v>
      </c>
      <c r="V173" s="284">
        <v>0</v>
      </c>
      <c r="W173" s="9">
        <v>0</v>
      </c>
      <c r="X173" s="284">
        <f t="shared" si="71"/>
        <v>0</v>
      </c>
      <c r="Y173" s="147">
        <f t="shared" ref="Y173:Y179" si="77">J173+M173+P173+S173+V173</f>
        <v>877956.0959999999</v>
      </c>
      <c r="Z173" s="152">
        <f t="shared" ref="Z173:Z179" si="78">K173+N173+Q173+T173+W173</f>
        <v>0</v>
      </c>
      <c r="AA173" s="162">
        <f t="shared" ref="AA173:AA179" si="79">Y173+Z173</f>
        <v>877956.0959999999</v>
      </c>
      <c r="AB173" s="162">
        <v>369628</v>
      </c>
      <c r="AC173" s="9">
        <v>0</v>
      </c>
      <c r="AD173" s="162">
        <f t="shared" si="73"/>
        <v>369628</v>
      </c>
      <c r="AE173" s="9">
        <v>0</v>
      </c>
      <c r="AF173" s="9">
        <v>0</v>
      </c>
      <c r="AG173" s="162"/>
      <c r="AH173" s="274">
        <f t="shared" si="74"/>
        <v>0</v>
      </c>
      <c r="AI173" s="162">
        <v>462935</v>
      </c>
      <c r="AJ173" s="9">
        <v>0</v>
      </c>
      <c r="AK173" s="162">
        <f t="shared" si="76"/>
        <v>462935</v>
      </c>
      <c r="AL173" s="163">
        <f t="shared" si="75"/>
        <v>-45393.095999999903</v>
      </c>
      <c r="AM173" s="66"/>
      <c r="AN173" s="66"/>
    </row>
    <row r="174" spans="2:40" s="4" customFormat="1" ht="91.5" customHeight="1" thickBot="1" x14ac:dyDescent="0.25">
      <c r="B174" s="44" t="s">
        <v>598</v>
      </c>
      <c r="C174" s="283" t="s">
        <v>604</v>
      </c>
      <c r="D174" s="128"/>
      <c r="E174" s="98" t="s">
        <v>133</v>
      </c>
      <c r="F174" s="1" t="s">
        <v>85</v>
      </c>
      <c r="G174" s="1" t="s">
        <v>605</v>
      </c>
      <c r="H174" s="103">
        <v>2023</v>
      </c>
      <c r="I174" s="103">
        <v>2026</v>
      </c>
      <c r="J174" s="9">
        <v>0</v>
      </c>
      <c r="K174" s="9">
        <v>0</v>
      </c>
      <c r="L174" s="284">
        <f t="shared" ref="L174:L179" si="80">SUM(J174:K174)</f>
        <v>0</v>
      </c>
      <c r="M174" s="284">
        <v>0</v>
      </c>
      <c r="N174" s="9">
        <v>0</v>
      </c>
      <c r="O174" s="284">
        <f t="shared" ref="O174:O179" si="81">SUM(M174:N174)</f>
        <v>0</v>
      </c>
      <c r="P174" s="284">
        <v>1582624.2</v>
      </c>
      <c r="Q174" s="9">
        <v>0</v>
      </c>
      <c r="R174" s="284">
        <f t="shared" ref="R174:R179" si="82">SUM(P174:Q174)</f>
        <v>1582624.2</v>
      </c>
      <c r="S174" s="284">
        <v>0</v>
      </c>
      <c r="T174" s="9">
        <v>0</v>
      </c>
      <c r="U174" s="284">
        <f t="shared" ref="U174:U179" si="83">SUM(S174:T174)</f>
        <v>0</v>
      </c>
      <c r="V174" s="284">
        <v>1518025.8</v>
      </c>
      <c r="W174" s="9">
        <v>0</v>
      </c>
      <c r="X174" s="284">
        <f t="shared" ref="X174:X179" si="84">SUM(V174:W174)</f>
        <v>1518025.8</v>
      </c>
      <c r="Y174" s="147">
        <f t="shared" si="77"/>
        <v>3100650</v>
      </c>
      <c r="Z174" s="152">
        <f t="shared" si="78"/>
        <v>0</v>
      </c>
      <c r="AA174" s="162">
        <f t="shared" si="79"/>
        <v>3100650</v>
      </c>
      <c r="AB174" s="162">
        <v>1582624.2</v>
      </c>
      <c r="AC174" s="9">
        <v>0</v>
      </c>
      <c r="AD174" s="162">
        <f t="shared" ref="AD174:AD179" si="85">SUM(AB174:AC174)</f>
        <v>1582624.2</v>
      </c>
      <c r="AE174" s="9">
        <v>0</v>
      </c>
      <c r="AF174" s="9">
        <v>0</v>
      </c>
      <c r="AG174" s="162"/>
      <c r="AH174" s="274">
        <f t="shared" si="74"/>
        <v>0</v>
      </c>
      <c r="AI174" s="162">
        <v>1299097</v>
      </c>
      <c r="AJ174" s="9">
        <v>0</v>
      </c>
      <c r="AK174" s="162">
        <f t="shared" si="76"/>
        <v>1299097</v>
      </c>
      <c r="AL174" s="163">
        <f t="shared" si="75"/>
        <v>-218928.79999999981</v>
      </c>
      <c r="AM174" s="66"/>
      <c r="AN174" s="66"/>
    </row>
    <row r="175" spans="2:40" s="4" customFormat="1" ht="45" customHeight="1" thickBot="1" x14ac:dyDescent="0.25">
      <c r="B175" s="44" t="s">
        <v>599</v>
      </c>
      <c r="C175" s="283" t="s">
        <v>606</v>
      </c>
      <c r="D175" s="128"/>
      <c r="E175" s="98" t="s">
        <v>608</v>
      </c>
      <c r="F175" s="1" t="s">
        <v>607</v>
      </c>
      <c r="G175" s="175" t="s">
        <v>609</v>
      </c>
      <c r="H175" s="103">
        <v>2023</v>
      </c>
      <c r="I175" s="103">
        <v>2026</v>
      </c>
      <c r="J175" s="9">
        <v>0</v>
      </c>
      <c r="K175" s="9">
        <v>0</v>
      </c>
      <c r="L175" s="284">
        <f t="shared" si="80"/>
        <v>0</v>
      </c>
      <c r="M175" s="284">
        <v>1112555.3999999999</v>
      </c>
      <c r="N175" s="9">
        <v>0</v>
      </c>
      <c r="O175" s="284">
        <f t="shared" si="81"/>
        <v>1112555.3999999999</v>
      </c>
      <c r="P175" s="284">
        <v>224555.4</v>
      </c>
      <c r="Q175" s="9">
        <v>0</v>
      </c>
      <c r="R175" s="284">
        <f t="shared" si="82"/>
        <v>224555.4</v>
      </c>
      <c r="S175" s="284">
        <v>1089447</v>
      </c>
      <c r="T175" s="9">
        <v>0</v>
      </c>
      <c r="U175" s="284">
        <f t="shared" si="83"/>
        <v>1089447</v>
      </c>
      <c r="V175" s="284">
        <v>0</v>
      </c>
      <c r="W175" s="9">
        <v>0</v>
      </c>
      <c r="X175" s="284">
        <f t="shared" si="84"/>
        <v>0</v>
      </c>
      <c r="Y175" s="147">
        <f t="shared" si="77"/>
        <v>2426557.7999999998</v>
      </c>
      <c r="Z175" s="152">
        <f t="shared" si="78"/>
        <v>0</v>
      </c>
      <c r="AA175" s="162">
        <f t="shared" si="79"/>
        <v>2426557.7999999998</v>
      </c>
      <c r="AB175" s="162">
        <v>449110.79999999993</v>
      </c>
      <c r="AC175" s="9">
        <v>0</v>
      </c>
      <c r="AD175" s="162">
        <f t="shared" si="85"/>
        <v>449110.79999999993</v>
      </c>
      <c r="AE175" s="9">
        <v>0</v>
      </c>
      <c r="AF175" s="9">
        <v>0</v>
      </c>
      <c r="AG175" s="162"/>
      <c r="AH175" s="274">
        <f t="shared" si="74"/>
        <v>0</v>
      </c>
      <c r="AI175" s="162">
        <v>933069</v>
      </c>
      <c r="AJ175" s="9">
        <v>0</v>
      </c>
      <c r="AK175" s="162">
        <f t="shared" si="76"/>
        <v>933069</v>
      </c>
      <c r="AL175" s="163">
        <f t="shared" si="75"/>
        <v>-1044378</v>
      </c>
      <c r="AM175" s="66"/>
      <c r="AN175" s="66"/>
    </row>
    <row r="176" spans="2:40" s="4" customFormat="1" ht="48" thickBot="1" x14ac:dyDescent="0.25">
      <c r="B176" s="44" t="s">
        <v>600</v>
      </c>
      <c r="C176" s="283" t="s">
        <v>611</v>
      </c>
      <c r="D176" s="128"/>
      <c r="E176" s="98" t="s">
        <v>133</v>
      </c>
      <c r="F176" s="1" t="s">
        <v>85</v>
      </c>
      <c r="G176" s="1" t="s">
        <v>610</v>
      </c>
      <c r="H176" s="103">
        <v>2023</v>
      </c>
      <c r="I176" s="103">
        <v>2026</v>
      </c>
      <c r="J176" s="9">
        <v>0</v>
      </c>
      <c r="K176" s="9">
        <v>0</v>
      </c>
      <c r="L176" s="284">
        <f t="shared" si="80"/>
        <v>0</v>
      </c>
      <c r="M176" s="284">
        <v>566555.4</v>
      </c>
      <c r="N176" s="9">
        <v>0</v>
      </c>
      <c r="O176" s="284">
        <f t="shared" si="81"/>
        <v>566555.4</v>
      </c>
      <c r="P176" s="284">
        <v>566555.4</v>
      </c>
      <c r="Q176" s="9">
        <v>0</v>
      </c>
      <c r="R176" s="284">
        <f t="shared" si="82"/>
        <v>566555.4</v>
      </c>
      <c r="S176" s="284">
        <v>196289.4</v>
      </c>
      <c r="T176" s="9">
        <v>0</v>
      </c>
      <c r="U176" s="284">
        <f t="shared" si="83"/>
        <v>196289.4</v>
      </c>
      <c r="V176" s="284">
        <v>0</v>
      </c>
      <c r="W176" s="9">
        <v>0</v>
      </c>
      <c r="X176" s="284">
        <f t="shared" si="84"/>
        <v>0</v>
      </c>
      <c r="Y176" s="147">
        <f t="shared" si="77"/>
        <v>1329400.2</v>
      </c>
      <c r="Z176" s="152">
        <f t="shared" si="78"/>
        <v>0</v>
      </c>
      <c r="AA176" s="162">
        <f t="shared" si="79"/>
        <v>1329400.2</v>
      </c>
      <c r="AB176" s="162">
        <v>449110.80000000005</v>
      </c>
      <c r="AC176" s="9">
        <v>0</v>
      </c>
      <c r="AD176" s="162">
        <f t="shared" si="85"/>
        <v>449110.80000000005</v>
      </c>
      <c r="AE176" s="9">
        <v>0</v>
      </c>
      <c r="AF176" s="9">
        <v>0</v>
      </c>
      <c r="AG176" s="162"/>
      <c r="AH176" s="274">
        <f t="shared" si="74"/>
        <v>0</v>
      </c>
      <c r="AI176" s="162">
        <v>0</v>
      </c>
      <c r="AJ176" s="9">
        <v>0</v>
      </c>
      <c r="AK176" s="162">
        <f t="shared" si="76"/>
        <v>0</v>
      </c>
      <c r="AL176" s="163">
        <f t="shared" si="75"/>
        <v>-880289.39999999991</v>
      </c>
      <c r="AM176" s="66"/>
      <c r="AN176" s="66"/>
    </row>
    <row r="177" spans="2:40" s="4" customFormat="1" ht="48" thickBot="1" x14ac:dyDescent="0.25">
      <c r="B177" s="44" t="s">
        <v>601</v>
      </c>
      <c r="C177" s="283" t="s">
        <v>612</v>
      </c>
      <c r="D177" s="128"/>
      <c r="E177" s="98" t="s">
        <v>963</v>
      </c>
      <c r="F177" s="1" t="s">
        <v>962</v>
      </c>
      <c r="G177" s="1" t="s">
        <v>615</v>
      </c>
      <c r="H177" s="103">
        <v>2023</v>
      </c>
      <c r="I177" s="103">
        <v>2026</v>
      </c>
      <c r="J177" s="9">
        <v>0</v>
      </c>
      <c r="K177" s="9">
        <v>0</v>
      </c>
      <c r="L177" s="284">
        <f t="shared" si="80"/>
        <v>0</v>
      </c>
      <c r="M177" s="284">
        <v>224555.016</v>
      </c>
      <c r="N177" s="9">
        <v>0</v>
      </c>
      <c r="O177" s="284">
        <f t="shared" si="81"/>
        <v>224555.016</v>
      </c>
      <c r="P177" s="284">
        <v>224555.4</v>
      </c>
      <c r="Q177" s="9">
        <v>0</v>
      </c>
      <c r="R177" s="284">
        <f t="shared" si="82"/>
        <v>224555.4</v>
      </c>
      <c r="S177" s="284">
        <v>224555.4</v>
      </c>
      <c r="T177" s="9">
        <v>0</v>
      </c>
      <c r="U177" s="284">
        <f t="shared" si="83"/>
        <v>224555.4</v>
      </c>
      <c r="V177" s="284">
        <v>224555.016</v>
      </c>
      <c r="W177" s="9">
        <v>0</v>
      </c>
      <c r="X177" s="284">
        <f t="shared" si="84"/>
        <v>224555.016</v>
      </c>
      <c r="Y177" s="147">
        <f t="shared" si="77"/>
        <v>898220.83199999994</v>
      </c>
      <c r="Z177" s="152">
        <f t="shared" si="78"/>
        <v>0</v>
      </c>
      <c r="AA177" s="162">
        <f t="shared" si="79"/>
        <v>898220.83199999994</v>
      </c>
      <c r="AB177" s="162">
        <v>449110.41599999997</v>
      </c>
      <c r="AC177" s="9">
        <v>0</v>
      </c>
      <c r="AD177" s="162">
        <f t="shared" si="85"/>
        <v>449110.41599999997</v>
      </c>
      <c r="AE177" s="9">
        <v>0</v>
      </c>
      <c r="AF177" s="9">
        <v>0</v>
      </c>
      <c r="AG177" s="162"/>
      <c r="AH177" s="274">
        <f t="shared" si="74"/>
        <v>0</v>
      </c>
      <c r="AI177" s="162">
        <v>449110.41599999997</v>
      </c>
      <c r="AJ177" s="9">
        <v>0</v>
      </c>
      <c r="AK177" s="162">
        <f t="shared" si="76"/>
        <v>449110.41599999997</v>
      </c>
      <c r="AL177" s="163">
        <f t="shared" si="75"/>
        <v>0</v>
      </c>
      <c r="AM177" s="66"/>
      <c r="AN177" s="66"/>
    </row>
    <row r="178" spans="2:40" s="4" customFormat="1" ht="32.25" thickBot="1" x14ac:dyDescent="0.25">
      <c r="B178" s="44" t="s">
        <v>602</v>
      </c>
      <c r="C178" s="283" t="s">
        <v>964</v>
      </c>
      <c r="D178" s="128"/>
      <c r="E178" s="98" t="s">
        <v>133</v>
      </c>
      <c r="F178" s="1" t="s">
        <v>85</v>
      </c>
      <c r="G178" s="1" t="s">
        <v>615</v>
      </c>
      <c r="H178" s="103">
        <v>2023</v>
      </c>
      <c r="I178" s="103">
        <v>2026</v>
      </c>
      <c r="J178" s="9">
        <v>0</v>
      </c>
      <c r="K178" s="9">
        <v>0</v>
      </c>
      <c r="L178" s="284">
        <f t="shared" si="80"/>
        <v>0</v>
      </c>
      <c r="M178" s="284">
        <v>1788000</v>
      </c>
      <c r="N178" s="9">
        <v>0</v>
      </c>
      <c r="O178" s="284">
        <f t="shared" si="81"/>
        <v>1788000</v>
      </c>
      <c r="P178" s="284">
        <v>456000</v>
      </c>
      <c r="Q178" s="9">
        <v>0</v>
      </c>
      <c r="R178" s="284">
        <f t="shared" si="82"/>
        <v>456000</v>
      </c>
      <c r="S178" s="284">
        <v>456000</v>
      </c>
      <c r="T178" s="9">
        <v>0</v>
      </c>
      <c r="U178" s="284">
        <f t="shared" si="83"/>
        <v>456000</v>
      </c>
      <c r="V178" s="284">
        <v>456000</v>
      </c>
      <c r="W178" s="9">
        <v>0</v>
      </c>
      <c r="X178" s="284">
        <f t="shared" si="84"/>
        <v>456000</v>
      </c>
      <c r="Y178" s="147">
        <f t="shared" si="77"/>
        <v>3156000</v>
      </c>
      <c r="Z178" s="152">
        <f t="shared" si="78"/>
        <v>0</v>
      </c>
      <c r="AA178" s="162">
        <f t="shared" si="79"/>
        <v>3156000</v>
      </c>
      <c r="AB178" s="162">
        <v>0</v>
      </c>
      <c r="AC178" s="9">
        <v>0</v>
      </c>
      <c r="AD178" s="162">
        <f t="shared" si="85"/>
        <v>0</v>
      </c>
      <c r="AE178" s="9">
        <v>0</v>
      </c>
      <c r="AF178" s="9">
        <v>0</v>
      </c>
      <c r="AG178" s="162"/>
      <c r="AH178" s="274">
        <f t="shared" si="74"/>
        <v>0</v>
      </c>
      <c r="AI178" s="162">
        <v>0</v>
      </c>
      <c r="AJ178" s="9">
        <v>0</v>
      </c>
      <c r="AK178" s="162">
        <f t="shared" si="76"/>
        <v>0</v>
      </c>
      <c r="AL178" s="163">
        <f t="shared" si="75"/>
        <v>-3156000</v>
      </c>
      <c r="AM178" s="66"/>
      <c r="AN178" s="66"/>
    </row>
    <row r="179" spans="2:40" s="4" customFormat="1" ht="73.5" customHeight="1" thickBot="1" x14ac:dyDescent="0.25">
      <c r="B179" s="44" t="s">
        <v>603</v>
      </c>
      <c r="C179" s="283" t="s">
        <v>613</v>
      </c>
      <c r="D179" s="128"/>
      <c r="E179" s="98" t="s">
        <v>133</v>
      </c>
      <c r="F179" s="1" t="s">
        <v>85</v>
      </c>
      <c r="G179" s="1" t="s">
        <v>479</v>
      </c>
      <c r="H179" s="103">
        <v>2023</v>
      </c>
      <c r="I179" s="103">
        <v>2026</v>
      </c>
      <c r="J179" s="9">
        <v>0</v>
      </c>
      <c r="K179" s="9">
        <v>0</v>
      </c>
      <c r="L179" s="284">
        <f t="shared" si="80"/>
        <v>0</v>
      </c>
      <c r="M179" s="284">
        <v>505449.14400000003</v>
      </c>
      <c r="N179" s="9">
        <v>0</v>
      </c>
      <c r="O179" s="284">
        <f t="shared" si="81"/>
        <v>505449.14400000003</v>
      </c>
      <c r="P179" s="284">
        <v>505449</v>
      </c>
      <c r="Q179" s="9">
        <v>0</v>
      </c>
      <c r="R179" s="284">
        <f t="shared" si="82"/>
        <v>505449</v>
      </c>
      <c r="S179" s="284">
        <v>505449</v>
      </c>
      <c r="T179" s="9">
        <v>0</v>
      </c>
      <c r="U179" s="284">
        <f t="shared" si="83"/>
        <v>505449</v>
      </c>
      <c r="V179" s="284">
        <v>505449</v>
      </c>
      <c r="W179" s="9">
        <v>0</v>
      </c>
      <c r="X179" s="284">
        <f t="shared" si="84"/>
        <v>505449</v>
      </c>
      <c r="Y179" s="147">
        <f t="shared" si="77"/>
        <v>2021796.1440000001</v>
      </c>
      <c r="Z179" s="152">
        <f t="shared" si="78"/>
        <v>0</v>
      </c>
      <c r="AA179" s="162">
        <f t="shared" si="79"/>
        <v>2021796.1440000001</v>
      </c>
      <c r="AB179" s="162">
        <v>1010898.1440000001</v>
      </c>
      <c r="AC179" s="9">
        <v>0</v>
      </c>
      <c r="AD179" s="162">
        <f t="shared" si="85"/>
        <v>1010898.1440000001</v>
      </c>
      <c r="AE179" s="9">
        <v>0</v>
      </c>
      <c r="AF179" s="9">
        <v>0</v>
      </c>
      <c r="AG179" s="162"/>
      <c r="AH179" s="274">
        <f t="shared" si="74"/>
        <v>0</v>
      </c>
      <c r="AI179" s="162">
        <v>1010898</v>
      </c>
      <c r="AJ179" s="9">
        <v>0</v>
      </c>
      <c r="AK179" s="162">
        <f t="shared" si="76"/>
        <v>1010898</v>
      </c>
      <c r="AL179" s="163">
        <f t="shared" si="75"/>
        <v>0</v>
      </c>
      <c r="AM179" s="66"/>
      <c r="AN179" s="66"/>
    </row>
    <row r="180" spans="2:40" s="4" customFormat="1" ht="16.5" thickBot="1" x14ac:dyDescent="0.25">
      <c r="B180" s="222"/>
      <c r="C180" s="223" t="s">
        <v>155</v>
      </c>
      <c r="D180" s="155"/>
      <c r="E180" s="155"/>
      <c r="F180" s="121"/>
      <c r="G180" s="121"/>
      <c r="H180" s="121"/>
      <c r="I180" s="121"/>
      <c r="J180" s="289">
        <f>J172+J168</f>
        <v>0</v>
      </c>
      <c r="K180" s="289">
        <f t="shared" ref="K180:AL180" si="86">K172+K168</f>
        <v>0</v>
      </c>
      <c r="L180" s="289">
        <f t="shared" si="86"/>
        <v>0</v>
      </c>
      <c r="M180" s="289">
        <f t="shared" si="86"/>
        <v>7495138.5599999996</v>
      </c>
      <c r="N180" s="289">
        <f t="shared" si="86"/>
        <v>0</v>
      </c>
      <c r="O180" s="289">
        <f t="shared" si="86"/>
        <v>7495138.5599999996</v>
      </c>
      <c r="P180" s="289">
        <f t="shared" si="86"/>
        <v>4191122.7959999996</v>
      </c>
      <c r="Q180" s="289">
        <f t="shared" si="86"/>
        <v>0</v>
      </c>
      <c r="R180" s="289">
        <f t="shared" si="86"/>
        <v>4191122.7959999996</v>
      </c>
      <c r="S180" s="289">
        <f t="shared" si="86"/>
        <v>3307415.0999999996</v>
      </c>
      <c r="T180" s="289">
        <f t="shared" si="86"/>
        <v>0</v>
      </c>
      <c r="U180" s="289">
        <f t="shared" si="86"/>
        <v>3307415.0999999996</v>
      </c>
      <c r="V180" s="289">
        <f t="shared" si="86"/>
        <v>2998580.6159999999</v>
      </c>
      <c r="W180" s="289">
        <f t="shared" si="86"/>
        <v>0</v>
      </c>
      <c r="X180" s="289">
        <f t="shared" si="86"/>
        <v>2998580.6159999999</v>
      </c>
      <c r="Y180" s="289">
        <f t="shared" si="86"/>
        <v>17992257.072000001</v>
      </c>
      <c r="Z180" s="289">
        <f t="shared" si="86"/>
        <v>0</v>
      </c>
      <c r="AA180" s="289">
        <f t="shared" si="86"/>
        <v>17992257.072000001</v>
      </c>
      <c r="AB180" s="289">
        <f t="shared" si="86"/>
        <v>7255056.7599999998</v>
      </c>
      <c r="AC180" s="289">
        <f t="shared" si="86"/>
        <v>0</v>
      </c>
      <c r="AD180" s="289">
        <f t="shared" si="86"/>
        <v>7255056.7599999998</v>
      </c>
      <c r="AE180" s="289">
        <f t="shared" si="86"/>
        <v>0</v>
      </c>
      <c r="AF180" s="289">
        <f t="shared" si="86"/>
        <v>0</v>
      </c>
      <c r="AG180" s="289">
        <f t="shared" si="86"/>
        <v>0</v>
      </c>
      <c r="AH180" s="289">
        <f t="shared" si="86"/>
        <v>0</v>
      </c>
      <c r="AI180" s="289">
        <f t="shared" si="86"/>
        <v>4744211.0159999998</v>
      </c>
      <c r="AJ180" s="289">
        <f t="shared" si="86"/>
        <v>0</v>
      </c>
      <c r="AK180" s="289">
        <f t="shared" si="86"/>
        <v>4744211.0159999998</v>
      </c>
      <c r="AL180" s="280">
        <f t="shared" si="86"/>
        <v>-5992989.2959999992</v>
      </c>
      <c r="AM180" s="66"/>
      <c r="AN180" s="66"/>
    </row>
    <row r="181" spans="2:40" s="4" customFormat="1" ht="16.5" thickBot="1" x14ac:dyDescent="0.25">
      <c r="B181" s="113"/>
      <c r="C181" s="478" t="s">
        <v>220</v>
      </c>
      <c r="D181" s="479"/>
      <c r="E181" s="454"/>
      <c r="F181" s="116"/>
      <c r="G181" s="116"/>
      <c r="H181" s="116"/>
      <c r="I181" s="116"/>
      <c r="J181" s="117">
        <f>J116+J165+J180</f>
        <v>853911</v>
      </c>
      <c r="K181" s="117">
        <f t="shared" ref="K181:W181" si="87">K116+K165+K180</f>
        <v>0</v>
      </c>
      <c r="L181" s="117">
        <f t="shared" si="87"/>
        <v>853911</v>
      </c>
      <c r="M181" s="117">
        <f t="shared" si="87"/>
        <v>48782247.894000001</v>
      </c>
      <c r="N181" s="117">
        <f t="shared" si="87"/>
        <v>0</v>
      </c>
      <c r="O181" s="117">
        <f t="shared" si="87"/>
        <v>48782247.894000001</v>
      </c>
      <c r="P181" s="117">
        <f t="shared" si="87"/>
        <v>47260793.411999993</v>
      </c>
      <c r="Q181" s="117">
        <f t="shared" si="87"/>
        <v>0</v>
      </c>
      <c r="R181" s="117">
        <f t="shared" si="87"/>
        <v>47260793.411999993</v>
      </c>
      <c r="S181" s="117">
        <f t="shared" si="87"/>
        <v>32202197.100000001</v>
      </c>
      <c r="T181" s="117">
        <f t="shared" si="87"/>
        <v>0</v>
      </c>
      <c r="U181" s="117">
        <f t="shared" si="87"/>
        <v>32202197.100000001</v>
      </c>
      <c r="V181" s="117">
        <f t="shared" si="87"/>
        <v>26598775.715999998</v>
      </c>
      <c r="W181" s="117">
        <f t="shared" si="87"/>
        <v>0</v>
      </c>
      <c r="X181" s="117">
        <f t="shared" ref="X181:AL181" si="88">X116+X165+X180</f>
        <v>26598775.715999998</v>
      </c>
      <c r="Y181" s="117">
        <f t="shared" si="88"/>
        <v>155697925.12200001</v>
      </c>
      <c r="Z181" s="117">
        <f t="shared" si="88"/>
        <v>0</v>
      </c>
      <c r="AA181" s="117">
        <f t="shared" si="88"/>
        <v>155697925.12200001</v>
      </c>
      <c r="AB181" s="117">
        <f t="shared" si="88"/>
        <v>62636771.809999995</v>
      </c>
      <c r="AC181" s="117">
        <f t="shared" si="88"/>
        <v>0</v>
      </c>
      <c r="AD181" s="117">
        <f t="shared" si="88"/>
        <v>62636771.809999995</v>
      </c>
      <c r="AE181" s="117">
        <f t="shared" si="88"/>
        <v>0</v>
      </c>
      <c r="AF181" s="117">
        <f t="shared" si="88"/>
        <v>0</v>
      </c>
      <c r="AG181" s="117">
        <f t="shared" si="88"/>
        <v>0</v>
      </c>
      <c r="AH181" s="117">
        <f t="shared" si="88"/>
        <v>0</v>
      </c>
      <c r="AI181" s="117">
        <f t="shared" si="88"/>
        <v>42661361.316</v>
      </c>
      <c r="AJ181" s="117">
        <f t="shared" si="88"/>
        <v>0</v>
      </c>
      <c r="AK181" s="117">
        <f t="shared" si="88"/>
        <v>42661361.316</v>
      </c>
      <c r="AL181" s="122">
        <f t="shared" si="88"/>
        <v>-50399791.995999999</v>
      </c>
      <c r="AM181" s="67">
        <f>AL181/AA181</f>
        <v>-0.32370239973659448</v>
      </c>
      <c r="AN181" s="66"/>
    </row>
    <row r="182" spans="2:40" s="4" customFormat="1" ht="16.5" thickBot="1" x14ac:dyDescent="0.3">
      <c r="B182" s="485" t="s">
        <v>314</v>
      </c>
      <c r="C182" s="501"/>
      <c r="D182" s="501"/>
      <c r="E182" s="501"/>
      <c r="F182" s="501"/>
      <c r="G182" s="501"/>
      <c r="H182" s="501"/>
      <c r="I182" s="501"/>
      <c r="J182" s="501"/>
      <c r="K182" s="501"/>
      <c r="L182" s="501"/>
      <c r="M182" s="501"/>
      <c r="N182" s="501"/>
      <c r="O182" s="501"/>
      <c r="P182" s="501"/>
      <c r="Q182" s="501"/>
      <c r="R182" s="501"/>
      <c r="S182" s="501"/>
      <c r="T182" s="501"/>
      <c r="U182" s="501"/>
      <c r="V182" s="501"/>
      <c r="W182" s="501"/>
      <c r="X182" s="501"/>
      <c r="Y182" s="501"/>
      <c r="Z182" s="501"/>
      <c r="AA182" s="501"/>
      <c r="AB182" s="501"/>
      <c r="AC182" s="501"/>
      <c r="AD182" s="501"/>
      <c r="AE182" s="501"/>
      <c r="AF182" s="501"/>
      <c r="AG182" s="501"/>
      <c r="AH182" s="501"/>
      <c r="AI182" s="501"/>
      <c r="AJ182" s="501"/>
      <c r="AK182" s="501"/>
      <c r="AL182" s="502"/>
      <c r="AM182" s="70"/>
      <c r="AN182" s="66"/>
    </row>
    <row r="183" spans="2:40" ht="16.5" thickBot="1" x14ac:dyDescent="0.25">
      <c r="B183" s="485" t="s">
        <v>979</v>
      </c>
      <c r="C183" s="486"/>
      <c r="D183" s="486"/>
      <c r="E183" s="486"/>
      <c r="F183" s="486"/>
      <c r="G183" s="486"/>
      <c r="H183" s="486"/>
      <c r="I183" s="486"/>
      <c r="J183" s="486"/>
      <c r="K183" s="486"/>
      <c r="L183" s="486"/>
      <c r="M183" s="486"/>
      <c r="N183" s="486"/>
      <c r="O183" s="486"/>
      <c r="P183" s="486"/>
      <c r="Q183" s="486"/>
      <c r="R183" s="486"/>
      <c r="S183" s="486"/>
      <c r="T183" s="486"/>
      <c r="U183" s="486"/>
      <c r="V183" s="486"/>
      <c r="W183" s="486"/>
      <c r="X183" s="486"/>
      <c r="Y183" s="486"/>
      <c r="Z183" s="486"/>
      <c r="AA183" s="486"/>
      <c r="AB183" s="486"/>
      <c r="AC183" s="486"/>
      <c r="AD183" s="486"/>
      <c r="AE183" s="486"/>
      <c r="AF183" s="486"/>
      <c r="AG183" s="486"/>
      <c r="AH183" s="486"/>
      <c r="AI183" s="486"/>
      <c r="AJ183" s="486"/>
      <c r="AK183" s="486"/>
      <c r="AL183" s="487"/>
      <c r="AM183" s="65"/>
      <c r="AN183" s="65"/>
    </row>
    <row r="184" spans="2:40" s="4" customFormat="1" ht="15.75" x14ac:dyDescent="0.2">
      <c r="B184" s="472" t="s">
        <v>0</v>
      </c>
      <c r="C184" s="459" t="s">
        <v>55</v>
      </c>
      <c r="D184" s="459" t="s">
        <v>1</v>
      </c>
      <c r="E184" s="451" t="s">
        <v>56</v>
      </c>
      <c r="F184" s="459" t="s">
        <v>103</v>
      </c>
      <c r="G184" s="459"/>
      <c r="H184" s="459" t="s">
        <v>60</v>
      </c>
      <c r="I184" s="459"/>
      <c r="J184" s="457" t="s">
        <v>63</v>
      </c>
      <c r="K184" s="457"/>
      <c r="L184" s="457"/>
      <c r="M184" s="457" t="s">
        <v>64</v>
      </c>
      <c r="N184" s="457"/>
      <c r="O184" s="457"/>
      <c r="P184" s="457" t="s">
        <v>65</v>
      </c>
      <c r="Q184" s="476"/>
      <c r="R184" s="476"/>
      <c r="S184" s="475" t="s">
        <v>66</v>
      </c>
      <c r="T184" s="475"/>
      <c r="U184" s="475"/>
      <c r="V184" s="475" t="s">
        <v>137</v>
      </c>
      <c r="W184" s="475"/>
      <c r="X184" s="475"/>
      <c r="Y184" s="475" t="s">
        <v>67</v>
      </c>
      <c r="Z184" s="476"/>
      <c r="AA184" s="476"/>
      <c r="AB184" s="457" t="s">
        <v>68</v>
      </c>
      <c r="AC184" s="457"/>
      <c r="AD184" s="457"/>
      <c r="AE184" s="457"/>
      <c r="AF184" s="457"/>
      <c r="AG184" s="457"/>
      <c r="AH184" s="457"/>
      <c r="AI184" s="457" t="s">
        <v>73</v>
      </c>
      <c r="AJ184" s="469"/>
      <c r="AK184" s="469"/>
      <c r="AL184" s="491" t="s">
        <v>74</v>
      </c>
      <c r="AM184" s="66"/>
      <c r="AN184" s="66"/>
    </row>
    <row r="185" spans="2:40" s="4" customFormat="1" ht="15.75" x14ac:dyDescent="0.2">
      <c r="B185" s="473"/>
      <c r="C185" s="460"/>
      <c r="D185" s="460"/>
      <c r="E185" s="460" t="s">
        <v>57</v>
      </c>
      <c r="F185" s="464" t="s">
        <v>58</v>
      </c>
      <c r="G185" s="464" t="s">
        <v>59</v>
      </c>
      <c r="H185" s="462" t="s">
        <v>61</v>
      </c>
      <c r="I185" s="462" t="s">
        <v>61</v>
      </c>
      <c r="J185" s="458"/>
      <c r="K185" s="458"/>
      <c r="L185" s="458"/>
      <c r="M185" s="458"/>
      <c r="N185" s="458"/>
      <c r="O185" s="458"/>
      <c r="P185" s="477"/>
      <c r="Q185" s="477"/>
      <c r="R185" s="477"/>
      <c r="S185" s="493"/>
      <c r="T185" s="493"/>
      <c r="U185" s="493"/>
      <c r="V185" s="493"/>
      <c r="W185" s="493"/>
      <c r="X185" s="493"/>
      <c r="Y185" s="477"/>
      <c r="Z185" s="477"/>
      <c r="AA185" s="477"/>
      <c r="AB185" s="458" t="s">
        <v>878</v>
      </c>
      <c r="AC185" s="497"/>
      <c r="AD185" s="497"/>
      <c r="AE185" s="458" t="s">
        <v>70</v>
      </c>
      <c r="AF185" s="490"/>
      <c r="AG185" s="490"/>
      <c r="AH185" s="490"/>
      <c r="AI185" s="470" t="s">
        <v>76</v>
      </c>
      <c r="AJ185" s="470"/>
      <c r="AK185" s="470"/>
      <c r="AL185" s="492"/>
      <c r="AM185" s="66"/>
      <c r="AN185" s="66"/>
    </row>
    <row r="186" spans="2:40" s="4" customFormat="1" ht="48" thickBot="1" x14ac:dyDescent="0.25">
      <c r="B186" s="474"/>
      <c r="C186" s="461"/>
      <c r="D186" s="461"/>
      <c r="E186" s="461"/>
      <c r="F186" s="465"/>
      <c r="G186" s="465"/>
      <c r="H186" s="463"/>
      <c r="I186" s="463"/>
      <c r="J186" s="83" t="s">
        <v>36</v>
      </c>
      <c r="K186" s="83" t="s">
        <v>37</v>
      </c>
      <c r="L186" s="83" t="s">
        <v>75</v>
      </c>
      <c r="M186" s="83" t="s">
        <v>36</v>
      </c>
      <c r="N186" s="83" t="s">
        <v>37</v>
      </c>
      <c r="O186" s="83" t="s">
        <v>75</v>
      </c>
      <c r="P186" s="83" t="s">
        <v>36</v>
      </c>
      <c r="Q186" s="83" t="s">
        <v>37</v>
      </c>
      <c r="R186" s="83" t="s">
        <v>75</v>
      </c>
      <c r="S186" s="83" t="s">
        <v>36</v>
      </c>
      <c r="T186" s="83" t="s">
        <v>37</v>
      </c>
      <c r="U186" s="83" t="s">
        <v>75</v>
      </c>
      <c r="V186" s="83" t="s">
        <v>36</v>
      </c>
      <c r="W186" s="83" t="s">
        <v>37</v>
      </c>
      <c r="X186" s="83" t="s">
        <v>75</v>
      </c>
      <c r="Y186" s="83" t="s">
        <v>36</v>
      </c>
      <c r="Z186" s="83" t="s">
        <v>37</v>
      </c>
      <c r="AA186" s="83" t="s">
        <v>75</v>
      </c>
      <c r="AB186" s="83" t="s">
        <v>36</v>
      </c>
      <c r="AC186" s="83" t="s">
        <v>37</v>
      </c>
      <c r="AD186" s="83" t="s">
        <v>69</v>
      </c>
      <c r="AE186" s="83" t="s">
        <v>36</v>
      </c>
      <c r="AF186" s="83" t="s">
        <v>37</v>
      </c>
      <c r="AG186" s="83" t="s">
        <v>71</v>
      </c>
      <c r="AH186" s="83" t="s">
        <v>72</v>
      </c>
      <c r="AI186" s="83" t="s">
        <v>36</v>
      </c>
      <c r="AJ186" s="83" t="s">
        <v>37</v>
      </c>
      <c r="AK186" s="83" t="s">
        <v>75</v>
      </c>
      <c r="AL186" s="84"/>
      <c r="AM186" s="66"/>
      <c r="AN186" s="66"/>
    </row>
    <row r="187" spans="2:40" s="4" customFormat="1" ht="15.75" x14ac:dyDescent="0.25">
      <c r="B187" s="85">
        <v>3.1</v>
      </c>
      <c r="C187" s="480" t="s">
        <v>315</v>
      </c>
      <c r="D187" s="481"/>
      <c r="E187" s="452"/>
      <c r="F187" s="164"/>
      <c r="G187" s="164"/>
      <c r="H187" s="164"/>
      <c r="I187" s="164"/>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65"/>
      <c r="AL187" s="166"/>
      <c r="AM187" s="66"/>
      <c r="AN187" s="66"/>
    </row>
    <row r="188" spans="2:40" ht="15.75" x14ac:dyDescent="0.25">
      <c r="B188" s="91"/>
      <c r="C188" s="92" t="s">
        <v>77</v>
      </c>
      <c r="D188" s="128"/>
      <c r="E188" s="128"/>
      <c r="F188" s="129"/>
      <c r="G188" s="129"/>
      <c r="H188" s="129"/>
      <c r="I188" s="129"/>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67"/>
      <c r="AM188" s="65"/>
      <c r="AN188" s="65"/>
    </row>
    <row r="189" spans="2:40" s="64" customFormat="1" ht="78.75" x14ac:dyDescent="0.25">
      <c r="B189" s="368" t="s">
        <v>11</v>
      </c>
      <c r="C189" s="302" t="s">
        <v>974</v>
      </c>
      <c r="D189" s="354"/>
      <c r="E189" s="333" t="s">
        <v>157</v>
      </c>
      <c r="F189" s="303" t="s">
        <v>316</v>
      </c>
      <c r="G189" s="303" t="s">
        <v>346</v>
      </c>
      <c r="H189" s="296">
        <v>2023</v>
      </c>
      <c r="I189" s="296">
        <v>2026</v>
      </c>
      <c r="J189" s="369">
        <f>SUM(J190:J198)</f>
        <v>0</v>
      </c>
      <c r="K189" s="369">
        <f>SUM(K190:K198)</f>
        <v>0</v>
      </c>
      <c r="L189" s="369">
        <f>J189+K189</f>
        <v>0</v>
      </c>
      <c r="M189" s="369">
        <f>SUM(M190:M198)</f>
        <v>17224266.456</v>
      </c>
      <c r="N189" s="369">
        <f>SUM(N190:N198)</f>
        <v>0</v>
      </c>
      <c r="O189" s="369">
        <f>M189+N189</f>
        <v>17224266.456</v>
      </c>
      <c r="P189" s="369">
        <f>SUM(P190:P198)</f>
        <v>17224266.456</v>
      </c>
      <c r="Q189" s="369">
        <f>SUM(Q190:Q198)</f>
        <v>0</v>
      </c>
      <c r="R189" s="369">
        <f>P189+Q189</f>
        <v>17224266.456</v>
      </c>
      <c r="S189" s="369">
        <f>SUM(S190:S198)</f>
        <v>17224266.456</v>
      </c>
      <c r="T189" s="369">
        <f>SUM(T190:T198)</f>
        <v>0</v>
      </c>
      <c r="U189" s="369">
        <f>S189+T189</f>
        <v>17224266.456</v>
      </c>
      <c r="V189" s="369">
        <f>SUM(V190:V198)</f>
        <v>17224266.456</v>
      </c>
      <c r="W189" s="369">
        <f>SUM(W190:W198)</f>
        <v>0</v>
      </c>
      <c r="X189" s="369">
        <f>V189+W189</f>
        <v>17224266.456</v>
      </c>
      <c r="Y189" s="369">
        <f>J189+M189+P189+S189+V189</f>
        <v>68897065.824000001</v>
      </c>
      <c r="Z189" s="369">
        <f>K189+N189+Q189+T189+W189</f>
        <v>0</v>
      </c>
      <c r="AA189" s="369">
        <f>Y189+Z189</f>
        <v>68897065.824000001</v>
      </c>
      <c r="AB189" s="369">
        <f>SUM(AB190:AB198)</f>
        <v>20552532.912</v>
      </c>
      <c r="AC189" s="369">
        <f>SUM(AC190:AC198)</f>
        <v>0</v>
      </c>
      <c r="AD189" s="369">
        <f>AB189+AC189</f>
        <v>20552532.912</v>
      </c>
      <c r="AE189" s="369">
        <f>SUM(AE190:AE198)</f>
        <v>0</v>
      </c>
      <c r="AF189" s="369">
        <f>SUM(AF190:AF198)</f>
        <v>0</v>
      </c>
      <c r="AG189" s="369"/>
      <c r="AH189" s="369">
        <f>AE189+AF189</f>
        <v>0</v>
      </c>
      <c r="AI189" s="369">
        <f>SUM(AI190:AI198)</f>
        <v>20552532.912</v>
      </c>
      <c r="AJ189" s="369">
        <f>SUM(AJ190:AJ198)</f>
        <v>0</v>
      </c>
      <c r="AK189" s="369">
        <f>AI189+AJ189</f>
        <v>20552532.912</v>
      </c>
      <c r="AL189" s="305">
        <f t="shared" ref="AL189:AL201" si="89">SUM(AK189+AH189+AD189)-AA189</f>
        <v>-27792000</v>
      </c>
      <c r="AM189" s="58"/>
      <c r="AN189" s="58"/>
    </row>
    <row r="190" spans="2:40" s="64" customFormat="1" ht="47.25" x14ac:dyDescent="0.25">
      <c r="B190" s="168" t="s">
        <v>617</v>
      </c>
      <c r="C190" s="96" t="s">
        <v>616</v>
      </c>
      <c r="D190" s="169"/>
      <c r="E190" s="138" t="s">
        <v>157</v>
      </c>
      <c r="F190" s="55" t="s">
        <v>614</v>
      </c>
      <c r="G190" s="55" t="s">
        <v>626</v>
      </c>
      <c r="H190" s="103">
        <v>2023</v>
      </c>
      <c r="I190" s="103">
        <v>2026</v>
      </c>
      <c r="J190" s="9">
        <v>0</v>
      </c>
      <c r="K190" s="9">
        <v>0</v>
      </c>
      <c r="L190" s="171">
        <f>SUM(J190:K190)</f>
        <v>0</v>
      </c>
      <c r="M190" s="170">
        <v>1800000</v>
      </c>
      <c r="N190" s="171">
        <v>0</v>
      </c>
      <c r="O190" s="171">
        <f>SUM(M190:N190)</f>
        <v>1800000</v>
      </c>
      <c r="P190" s="170">
        <v>1800000</v>
      </c>
      <c r="Q190" s="171">
        <v>0</v>
      </c>
      <c r="R190" s="171">
        <f>SUM(P190:Q190)</f>
        <v>1800000</v>
      </c>
      <c r="S190" s="170">
        <v>1800000</v>
      </c>
      <c r="T190" s="171">
        <v>0</v>
      </c>
      <c r="U190" s="171">
        <f>SUM(S190:T190)</f>
        <v>1800000</v>
      </c>
      <c r="V190" s="170">
        <v>1800000</v>
      </c>
      <c r="W190" s="171">
        <v>0</v>
      </c>
      <c r="X190" s="171">
        <f>SUM(V190:W190)</f>
        <v>1800000</v>
      </c>
      <c r="Y190" s="170">
        <f t="shared" ref="Y190:Y198" si="90">J190+M190+P190+S190+V190</f>
        <v>7200000</v>
      </c>
      <c r="Z190" s="170">
        <f t="shared" ref="Z190:Z198" si="91">K190+N190+Q190+T190+W190</f>
        <v>0</v>
      </c>
      <c r="AA190" s="170">
        <f t="shared" ref="AA190:AA198" si="92">Y190+Z190</f>
        <v>7200000</v>
      </c>
      <c r="AB190" s="170">
        <v>3600000</v>
      </c>
      <c r="AC190" s="171">
        <v>0</v>
      </c>
      <c r="AD190" s="171">
        <f>SUM(AB190:AC190)</f>
        <v>3600000</v>
      </c>
      <c r="AE190" s="170">
        <v>0</v>
      </c>
      <c r="AF190" s="171">
        <v>0</v>
      </c>
      <c r="AG190" s="171"/>
      <c r="AH190" s="171">
        <f t="shared" ref="AH190:AH201" si="93">AE190+AF190</f>
        <v>0</v>
      </c>
      <c r="AI190" s="170">
        <v>3600000</v>
      </c>
      <c r="AJ190" s="171">
        <v>0</v>
      </c>
      <c r="AK190" s="171">
        <f>SUM(AI190:AJ190)</f>
        <v>3600000</v>
      </c>
      <c r="AL190" s="101">
        <f t="shared" si="89"/>
        <v>0</v>
      </c>
      <c r="AM190" s="58"/>
      <c r="AN190" s="58"/>
    </row>
    <row r="191" spans="2:40" s="64" customFormat="1" ht="67.5" customHeight="1" x14ac:dyDescent="0.25">
      <c r="B191" s="168" t="s">
        <v>618</v>
      </c>
      <c r="C191" s="96" t="s">
        <v>628</v>
      </c>
      <c r="D191" s="169"/>
      <c r="E191" s="138" t="s">
        <v>157</v>
      </c>
      <c r="F191" s="55" t="s">
        <v>614</v>
      </c>
      <c r="G191" s="55" t="s">
        <v>627</v>
      </c>
      <c r="H191" s="103">
        <v>2023</v>
      </c>
      <c r="I191" s="103">
        <v>2026</v>
      </c>
      <c r="J191" s="9">
        <v>0</v>
      </c>
      <c r="K191" s="9">
        <v>0</v>
      </c>
      <c r="L191" s="171">
        <f t="shared" ref="L191:L198" si="94">SUM(J191:K191)</f>
        <v>0</v>
      </c>
      <c r="M191" s="170">
        <v>3190588.8</v>
      </c>
      <c r="N191" s="171">
        <v>0</v>
      </c>
      <c r="O191" s="171">
        <f t="shared" ref="O191:O198" si="95">SUM(M191:N191)</f>
        <v>3190588.8</v>
      </c>
      <c r="P191" s="170">
        <v>3190588.8</v>
      </c>
      <c r="Q191" s="171">
        <v>0</v>
      </c>
      <c r="R191" s="171">
        <f t="shared" ref="R191:R198" si="96">SUM(P191:Q191)</f>
        <v>3190588.8</v>
      </c>
      <c r="S191" s="170">
        <v>3190588.8</v>
      </c>
      <c r="T191" s="171">
        <v>0</v>
      </c>
      <c r="U191" s="171">
        <f t="shared" ref="U191:U198" si="97">SUM(S191:T191)</f>
        <v>3190588.8</v>
      </c>
      <c r="V191" s="170">
        <v>3190588.8</v>
      </c>
      <c r="W191" s="171">
        <v>0</v>
      </c>
      <c r="X191" s="171">
        <f t="shared" ref="X191:X198" si="98">SUM(V191:W191)</f>
        <v>3190588.8</v>
      </c>
      <c r="Y191" s="170">
        <f t="shared" si="90"/>
        <v>12762355.199999999</v>
      </c>
      <c r="Z191" s="170">
        <f t="shared" si="91"/>
        <v>0</v>
      </c>
      <c r="AA191" s="170">
        <f t="shared" si="92"/>
        <v>12762355.199999999</v>
      </c>
      <c r="AB191" s="170">
        <v>1581177.5999999996</v>
      </c>
      <c r="AC191" s="171">
        <v>0</v>
      </c>
      <c r="AD191" s="171">
        <f>SUM(AB191:AC191)</f>
        <v>1581177.5999999996</v>
      </c>
      <c r="AE191" s="170">
        <v>0</v>
      </c>
      <c r="AF191" s="171">
        <v>0</v>
      </c>
      <c r="AG191" s="171"/>
      <c r="AH191" s="171">
        <f t="shared" si="93"/>
        <v>0</v>
      </c>
      <c r="AI191" s="170">
        <v>1581177.5999999996</v>
      </c>
      <c r="AJ191" s="171">
        <v>0</v>
      </c>
      <c r="AK191" s="171">
        <f t="shared" ref="AK191:AK198" si="99">SUM(AI191:AJ191)</f>
        <v>1581177.5999999996</v>
      </c>
      <c r="AL191" s="101">
        <f t="shared" si="89"/>
        <v>-9600000</v>
      </c>
      <c r="AM191" s="58"/>
      <c r="AN191" s="58"/>
    </row>
    <row r="192" spans="2:40" s="64" customFormat="1" ht="51.75" customHeight="1" x14ac:dyDescent="0.25">
      <c r="B192" s="168" t="s">
        <v>619</v>
      </c>
      <c r="C192" s="96" t="s">
        <v>965</v>
      </c>
      <c r="D192" s="169"/>
      <c r="E192" s="138" t="s">
        <v>157</v>
      </c>
      <c r="F192" s="55" t="s">
        <v>614</v>
      </c>
      <c r="G192" s="55" t="s">
        <v>966</v>
      </c>
      <c r="H192" s="103">
        <v>2023</v>
      </c>
      <c r="I192" s="103">
        <v>2026</v>
      </c>
      <c r="J192" s="9">
        <v>0</v>
      </c>
      <c r="K192" s="9">
        <v>0</v>
      </c>
      <c r="L192" s="171">
        <f t="shared" si="94"/>
        <v>0</v>
      </c>
      <c r="M192" s="170">
        <v>429642.60000000003</v>
      </c>
      <c r="N192" s="171">
        <v>0</v>
      </c>
      <c r="O192" s="171">
        <f t="shared" si="95"/>
        <v>429642.60000000003</v>
      </c>
      <c r="P192" s="170">
        <v>429642.60000000003</v>
      </c>
      <c r="Q192" s="171">
        <v>0</v>
      </c>
      <c r="R192" s="171">
        <f t="shared" si="96"/>
        <v>429642.60000000003</v>
      </c>
      <c r="S192" s="170">
        <v>429642.60000000003</v>
      </c>
      <c r="T192" s="171">
        <v>0</v>
      </c>
      <c r="U192" s="171">
        <f t="shared" si="97"/>
        <v>429642.60000000003</v>
      </c>
      <c r="V192" s="170">
        <v>429642.60000000003</v>
      </c>
      <c r="W192" s="171">
        <v>0</v>
      </c>
      <c r="X192" s="171">
        <f t="shared" si="98"/>
        <v>429642.60000000003</v>
      </c>
      <c r="Y192" s="170">
        <f t="shared" si="90"/>
        <v>1718570.4000000001</v>
      </c>
      <c r="Z192" s="170">
        <f t="shared" si="91"/>
        <v>0</v>
      </c>
      <c r="AA192" s="170">
        <f t="shared" si="92"/>
        <v>1718570.4000000001</v>
      </c>
      <c r="AB192" s="170">
        <v>859285.20000000007</v>
      </c>
      <c r="AC192" s="171">
        <v>0</v>
      </c>
      <c r="AD192" s="171">
        <f>SUM(AB192:AC192)</f>
        <v>859285.20000000007</v>
      </c>
      <c r="AE192" s="170">
        <v>0</v>
      </c>
      <c r="AF192" s="171">
        <v>0</v>
      </c>
      <c r="AG192" s="171"/>
      <c r="AH192" s="171">
        <f t="shared" si="93"/>
        <v>0</v>
      </c>
      <c r="AI192" s="170">
        <v>859285.20000000007</v>
      </c>
      <c r="AJ192" s="171">
        <v>0</v>
      </c>
      <c r="AK192" s="171">
        <f t="shared" si="99"/>
        <v>859285.20000000007</v>
      </c>
      <c r="AL192" s="101">
        <f t="shared" si="89"/>
        <v>0</v>
      </c>
      <c r="AM192" s="58"/>
      <c r="AN192" s="58"/>
    </row>
    <row r="193" spans="2:40" s="64" customFormat="1" ht="94.5" x14ac:dyDescent="0.25">
      <c r="B193" s="168" t="s">
        <v>620</v>
      </c>
      <c r="C193" s="96" t="s">
        <v>629</v>
      </c>
      <c r="D193" s="169"/>
      <c r="E193" s="138" t="s">
        <v>975</v>
      </c>
      <c r="F193" s="55" t="s">
        <v>968</v>
      </c>
      <c r="G193" s="55" t="s">
        <v>967</v>
      </c>
      <c r="H193" s="103">
        <v>2023</v>
      </c>
      <c r="I193" s="103">
        <v>2026</v>
      </c>
      <c r="J193" s="9">
        <v>0</v>
      </c>
      <c r="K193" s="9">
        <v>0</v>
      </c>
      <c r="L193" s="171">
        <f t="shared" si="94"/>
        <v>0</v>
      </c>
      <c r="M193" s="170">
        <v>285247.2</v>
      </c>
      <c r="N193" s="171">
        <v>0</v>
      </c>
      <c r="O193" s="171">
        <f t="shared" si="95"/>
        <v>285247.2</v>
      </c>
      <c r="P193" s="170">
        <v>285247.2</v>
      </c>
      <c r="Q193" s="171">
        <v>0</v>
      </c>
      <c r="R193" s="171">
        <f t="shared" si="96"/>
        <v>285247.2</v>
      </c>
      <c r="S193" s="170">
        <v>285247.2</v>
      </c>
      <c r="T193" s="171">
        <v>0</v>
      </c>
      <c r="U193" s="171">
        <f t="shared" si="97"/>
        <v>285247.2</v>
      </c>
      <c r="V193" s="170">
        <v>285247.2</v>
      </c>
      <c r="W193" s="171">
        <v>0</v>
      </c>
      <c r="X193" s="171">
        <f t="shared" si="98"/>
        <v>285247.2</v>
      </c>
      <c r="Y193" s="170">
        <f t="shared" si="90"/>
        <v>1140988.8</v>
      </c>
      <c r="Z193" s="170">
        <f t="shared" si="91"/>
        <v>0</v>
      </c>
      <c r="AA193" s="170">
        <f t="shared" si="92"/>
        <v>1140988.8</v>
      </c>
      <c r="AB193" s="170">
        <v>570494.4</v>
      </c>
      <c r="AC193" s="171">
        <v>0</v>
      </c>
      <c r="AD193" s="171">
        <f t="shared" ref="AD193:AD198" si="100">SUM(AB193:AC193)</f>
        <v>570494.4</v>
      </c>
      <c r="AE193" s="170">
        <v>0</v>
      </c>
      <c r="AF193" s="171">
        <v>0</v>
      </c>
      <c r="AG193" s="171"/>
      <c r="AH193" s="171">
        <f t="shared" si="93"/>
        <v>0</v>
      </c>
      <c r="AI193" s="170">
        <v>570494.4</v>
      </c>
      <c r="AJ193" s="171">
        <v>0</v>
      </c>
      <c r="AK193" s="171">
        <f t="shared" si="99"/>
        <v>570494.4</v>
      </c>
      <c r="AL193" s="101">
        <f t="shared" si="89"/>
        <v>0</v>
      </c>
      <c r="AM193" s="58"/>
      <c r="AN193" s="58"/>
    </row>
    <row r="194" spans="2:40" s="64" customFormat="1" ht="73.5" customHeight="1" x14ac:dyDescent="0.25">
      <c r="B194" s="168" t="s">
        <v>621</v>
      </c>
      <c r="C194" s="96" t="s">
        <v>630</v>
      </c>
      <c r="D194" s="169"/>
      <c r="E194" s="138" t="s">
        <v>157</v>
      </c>
      <c r="F194" s="55" t="s">
        <v>614</v>
      </c>
      <c r="G194" s="55" t="s">
        <v>976</v>
      </c>
      <c r="H194" s="103">
        <v>2023</v>
      </c>
      <c r="I194" s="103">
        <v>2026</v>
      </c>
      <c r="J194" s="9">
        <v>0</v>
      </c>
      <c r="K194" s="9">
        <v>0</v>
      </c>
      <c r="L194" s="171">
        <f t="shared" si="94"/>
        <v>0</v>
      </c>
      <c r="M194" s="170">
        <v>393247.2</v>
      </c>
      <c r="N194" s="171">
        <v>0</v>
      </c>
      <c r="O194" s="171">
        <f t="shared" si="95"/>
        <v>393247.2</v>
      </c>
      <c r="P194" s="170">
        <v>393247.2</v>
      </c>
      <c r="Q194" s="171">
        <v>0</v>
      </c>
      <c r="R194" s="171">
        <f t="shared" si="96"/>
        <v>393247.2</v>
      </c>
      <c r="S194" s="170">
        <v>393247.2</v>
      </c>
      <c r="T194" s="171">
        <v>0</v>
      </c>
      <c r="U194" s="171">
        <f t="shared" si="97"/>
        <v>393247.2</v>
      </c>
      <c r="V194" s="170">
        <v>393247.2</v>
      </c>
      <c r="W194" s="171">
        <v>0</v>
      </c>
      <c r="X194" s="171">
        <f t="shared" si="98"/>
        <v>393247.2</v>
      </c>
      <c r="Y194" s="170">
        <f t="shared" si="90"/>
        <v>1572988.8</v>
      </c>
      <c r="Z194" s="170">
        <f t="shared" si="91"/>
        <v>0</v>
      </c>
      <c r="AA194" s="170">
        <f t="shared" si="92"/>
        <v>1572988.8</v>
      </c>
      <c r="AB194" s="170">
        <v>330494.40000000002</v>
      </c>
      <c r="AC194" s="171">
        <v>0</v>
      </c>
      <c r="AD194" s="171">
        <f t="shared" si="100"/>
        <v>330494.40000000002</v>
      </c>
      <c r="AE194" s="170">
        <v>0</v>
      </c>
      <c r="AF194" s="171">
        <v>0</v>
      </c>
      <c r="AG194" s="171"/>
      <c r="AH194" s="171">
        <f t="shared" si="93"/>
        <v>0</v>
      </c>
      <c r="AI194" s="170">
        <v>330494.40000000002</v>
      </c>
      <c r="AJ194" s="171">
        <v>0</v>
      </c>
      <c r="AK194" s="171">
        <f t="shared" si="99"/>
        <v>330494.40000000002</v>
      </c>
      <c r="AL194" s="101">
        <f t="shared" si="89"/>
        <v>-912000</v>
      </c>
      <c r="AM194" s="58"/>
      <c r="AN194" s="58"/>
    </row>
    <row r="195" spans="2:40" s="64" customFormat="1" ht="42" customHeight="1" x14ac:dyDescent="0.25">
      <c r="B195" s="168" t="s">
        <v>622</v>
      </c>
      <c r="C195" s="96" t="s">
        <v>631</v>
      </c>
      <c r="D195" s="169"/>
      <c r="E195" s="138" t="s">
        <v>977</v>
      </c>
      <c r="F195" s="55" t="s">
        <v>632</v>
      </c>
      <c r="G195" s="55" t="s">
        <v>614</v>
      </c>
      <c r="H195" s="103">
        <v>2023</v>
      </c>
      <c r="I195" s="103">
        <v>2026</v>
      </c>
      <c r="J195" s="9">
        <v>0</v>
      </c>
      <c r="K195" s="9">
        <v>0</v>
      </c>
      <c r="L195" s="171">
        <f t="shared" si="94"/>
        <v>0</v>
      </c>
      <c r="M195" s="170">
        <v>2520000</v>
      </c>
      <c r="N195" s="171">
        <v>0</v>
      </c>
      <c r="O195" s="171">
        <f t="shared" si="95"/>
        <v>2520000</v>
      </c>
      <c r="P195" s="170">
        <v>2520000</v>
      </c>
      <c r="Q195" s="171">
        <v>0</v>
      </c>
      <c r="R195" s="171">
        <f t="shared" si="96"/>
        <v>2520000</v>
      </c>
      <c r="S195" s="170">
        <v>2520000</v>
      </c>
      <c r="T195" s="171">
        <v>0</v>
      </c>
      <c r="U195" s="171">
        <f t="shared" si="97"/>
        <v>2520000</v>
      </c>
      <c r="V195" s="170">
        <v>2520000</v>
      </c>
      <c r="W195" s="171">
        <v>0</v>
      </c>
      <c r="X195" s="171">
        <f t="shared" si="98"/>
        <v>2520000</v>
      </c>
      <c r="Y195" s="170">
        <f t="shared" si="90"/>
        <v>10080000</v>
      </c>
      <c r="Z195" s="170">
        <f t="shared" si="91"/>
        <v>0</v>
      </c>
      <c r="AA195" s="170">
        <f t="shared" si="92"/>
        <v>10080000</v>
      </c>
      <c r="AB195" s="170">
        <v>0</v>
      </c>
      <c r="AC195" s="171">
        <v>0</v>
      </c>
      <c r="AD195" s="171">
        <f t="shared" si="100"/>
        <v>0</v>
      </c>
      <c r="AE195" s="170">
        <v>0</v>
      </c>
      <c r="AF195" s="171">
        <v>0</v>
      </c>
      <c r="AG195" s="171"/>
      <c r="AH195" s="171">
        <f t="shared" si="93"/>
        <v>0</v>
      </c>
      <c r="AI195" s="170">
        <v>0</v>
      </c>
      <c r="AJ195" s="171">
        <v>0</v>
      </c>
      <c r="AK195" s="171">
        <f t="shared" si="99"/>
        <v>0</v>
      </c>
      <c r="AL195" s="101">
        <f t="shared" si="89"/>
        <v>-10080000</v>
      </c>
      <c r="AM195" s="58"/>
      <c r="AN195" s="58"/>
    </row>
    <row r="196" spans="2:40" s="64" customFormat="1" ht="42" customHeight="1" x14ac:dyDescent="0.25">
      <c r="B196" s="168" t="s">
        <v>623</v>
      </c>
      <c r="C196" s="96" t="s">
        <v>633</v>
      </c>
      <c r="D196" s="169"/>
      <c r="E196" s="138" t="s">
        <v>978</v>
      </c>
      <c r="F196" s="55" t="s">
        <v>634</v>
      </c>
      <c r="G196" s="55" t="s">
        <v>614</v>
      </c>
      <c r="H196" s="103">
        <v>2023</v>
      </c>
      <c r="I196" s="103">
        <v>2026</v>
      </c>
      <c r="J196" s="9">
        <v>0</v>
      </c>
      <c r="K196" s="9">
        <v>0</v>
      </c>
      <c r="L196" s="171">
        <f t="shared" si="94"/>
        <v>0</v>
      </c>
      <c r="M196" s="170">
        <v>0</v>
      </c>
      <c r="N196" s="171">
        <v>0</v>
      </c>
      <c r="O196" s="171">
        <f t="shared" si="95"/>
        <v>0</v>
      </c>
      <c r="P196" s="170">
        <v>0</v>
      </c>
      <c r="Q196" s="171">
        <v>0</v>
      </c>
      <c r="R196" s="171">
        <f t="shared" si="96"/>
        <v>0</v>
      </c>
      <c r="S196" s="170">
        <v>0</v>
      </c>
      <c r="T196" s="171">
        <v>0</v>
      </c>
      <c r="U196" s="171">
        <f t="shared" si="97"/>
        <v>0</v>
      </c>
      <c r="V196" s="170">
        <v>0</v>
      </c>
      <c r="W196" s="171">
        <v>0</v>
      </c>
      <c r="X196" s="171">
        <f t="shared" si="98"/>
        <v>0</v>
      </c>
      <c r="Y196" s="170">
        <f t="shared" si="90"/>
        <v>0</v>
      </c>
      <c r="Z196" s="170">
        <f t="shared" si="91"/>
        <v>0</v>
      </c>
      <c r="AA196" s="170">
        <f t="shared" si="92"/>
        <v>0</v>
      </c>
      <c r="AB196" s="170">
        <v>0</v>
      </c>
      <c r="AC196" s="171">
        <v>0</v>
      </c>
      <c r="AD196" s="171">
        <f t="shared" si="100"/>
        <v>0</v>
      </c>
      <c r="AE196" s="170">
        <v>0</v>
      </c>
      <c r="AF196" s="171">
        <v>0</v>
      </c>
      <c r="AG196" s="171"/>
      <c r="AH196" s="171">
        <f t="shared" si="93"/>
        <v>0</v>
      </c>
      <c r="AI196" s="170">
        <v>0</v>
      </c>
      <c r="AJ196" s="171">
        <v>0</v>
      </c>
      <c r="AK196" s="171">
        <f t="shared" si="99"/>
        <v>0</v>
      </c>
      <c r="AL196" s="101">
        <f t="shared" si="89"/>
        <v>0</v>
      </c>
      <c r="AM196" s="58"/>
      <c r="AN196" s="58"/>
    </row>
    <row r="197" spans="2:40" s="64" customFormat="1" ht="55.5" customHeight="1" x14ac:dyDescent="0.25">
      <c r="B197" s="168" t="s">
        <v>624</v>
      </c>
      <c r="C197" s="96" t="s">
        <v>635</v>
      </c>
      <c r="D197" s="169"/>
      <c r="E197" s="138" t="s">
        <v>157</v>
      </c>
      <c r="F197" s="55" t="s">
        <v>614</v>
      </c>
      <c r="G197" s="55" t="s">
        <v>969</v>
      </c>
      <c r="H197" s="103">
        <v>2023</v>
      </c>
      <c r="I197" s="103">
        <v>2026</v>
      </c>
      <c r="J197" s="9">
        <v>0</v>
      </c>
      <c r="K197" s="9">
        <v>0</v>
      </c>
      <c r="L197" s="171">
        <f t="shared" si="94"/>
        <v>0</v>
      </c>
      <c r="M197" s="170">
        <v>1800000</v>
      </c>
      <c r="N197" s="171">
        <v>0</v>
      </c>
      <c r="O197" s="171">
        <f t="shared" si="95"/>
        <v>1800000</v>
      </c>
      <c r="P197" s="170">
        <v>1800000</v>
      </c>
      <c r="Q197" s="171">
        <v>0</v>
      </c>
      <c r="R197" s="171">
        <f t="shared" si="96"/>
        <v>1800000</v>
      </c>
      <c r="S197" s="170">
        <v>1800000</v>
      </c>
      <c r="T197" s="171">
        <v>0</v>
      </c>
      <c r="U197" s="171">
        <f t="shared" si="97"/>
        <v>1800000</v>
      </c>
      <c r="V197" s="170">
        <v>1800000</v>
      </c>
      <c r="W197" s="171">
        <v>0</v>
      </c>
      <c r="X197" s="171">
        <f t="shared" si="98"/>
        <v>1800000</v>
      </c>
      <c r="Y197" s="170">
        <f t="shared" si="90"/>
        <v>7200000</v>
      </c>
      <c r="Z197" s="170">
        <f t="shared" si="91"/>
        <v>0</v>
      </c>
      <c r="AA197" s="170">
        <f t="shared" si="92"/>
        <v>7200000</v>
      </c>
      <c r="AB197" s="170">
        <v>0</v>
      </c>
      <c r="AC197" s="171">
        <v>0</v>
      </c>
      <c r="AD197" s="171">
        <f>SUM(AB197:AC197)</f>
        <v>0</v>
      </c>
      <c r="AE197" s="170">
        <v>0</v>
      </c>
      <c r="AF197" s="171">
        <v>0</v>
      </c>
      <c r="AG197" s="171"/>
      <c r="AH197" s="171">
        <f t="shared" si="93"/>
        <v>0</v>
      </c>
      <c r="AI197" s="170">
        <v>0</v>
      </c>
      <c r="AJ197" s="171">
        <v>0</v>
      </c>
      <c r="AK197" s="171">
        <f t="shared" si="99"/>
        <v>0</v>
      </c>
      <c r="AL197" s="101">
        <f t="shared" si="89"/>
        <v>-7200000</v>
      </c>
      <c r="AM197" s="58"/>
      <c r="AN197" s="58"/>
    </row>
    <row r="198" spans="2:40" s="64" customFormat="1" ht="31.5" x14ac:dyDescent="0.25">
      <c r="B198" s="168" t="s">
        <v>625</v>
      </c>
      <c r="C198" s="96" t="s">
        <v>636</v>
      </c>
      <c r="D198" s="169"/>
      <c r="E198" s="138" t="s">
        <v>157</v>
      </c>
      <c r="F198" s="55" t="s">
        <v>614</v>
      </c>
      <c r="G198" s="55" t="s">
        <v>576</v>
      </c>
      <c r="H198" s="103">
        <v>2023</v>
      </c>
      <c r="I198" s="103">
        <v>2026</v>
      </c>
      <c r="J198" s="9">
        <v>0</v>
      </c>
      <c r="K198" s="9">
        <v>0</v>
      </c>
      <c r="L198" s="171">
        <f t="shared" si="94"/>
        <v>0</v>
      </c>
      <c r="M198" s="170">
        <v>6805540.6560000004</v>
      </c>
      <c r="N198" s="171">
        <v>0</v>
      </c>
      <c r="O198" s="171">
        <f t="shared" si="95"/>
        <v>6805540.6560000004</v>
      </c>
      <c r="P198" s="170">
        <v>6805540.6560000004</v>
      </c>
      <c r="Q198" s="171">
        <v>0</v>
      </c>
      <c r="R198" s="171">
        <f t="shared" si="96"/>
        <v>6805540.6560000004</v>
      </c>
      <c r="S198" s="170">
        <v>6805540.6560000004</v>
      </c>
      <c r="T198" s="171">
        <v>0</v>
      </c>
      <c r="U198" s="171">
        <f t="shared" si="97"/>
        <v>6805540.6560000004</v>
      </c>
      <c r="V198" s="170">
        <v>6805540.6560000004</v>
      </c>
      <c r="W198" s="171">
        <v>0</v>
      </c>
      <c r="X198" s="171">
        <f t="shared" si="98"/>
        <v>6805540.6560000004</v>
      </c>
      <c r="Y198" s="170">
        <f t="shared" si="90"/>
        <v>27222162.624000002</v>
      </c>
      <c r="Z198" s="170">
        <f t="shared" si="91"/>
        <v>0</v>
      </c>
      <c r="AA198" s="170">
        <f t="shared" si="92"/>
        <v>27222162.624000002</v>
      </c>
      <c r="AB198" s="170">
        <v>13611081.312000001</v>
      </c>
      <c r="AC198" s="171">
        <v>0</v>
      </c>
      <c r="AD198" s="171">
        <f t="shared" si="100"/>
        <v>13611081.312000001</v>
      </c>
      <c r="AE198" s="170">
        <v>0</v>
      </c>
      <c r="AF198" s="171">
        <v>0</v>
      </c>
      <c r="AG198" s="171"/>
      <c r="AH198" s="171">
        <f t="shared" si="93"/>
        <v>0</v>
      </c>
      <c r="AI198" s="170">
        <v>13611081.312000001</v>
      </c>
      <c r="AJ198" s="171">
        <v>0</v>
      </c>
      <c r="AK198" s="171">
        <f t="shared" si="99"/>
        <v>13611081.312000001</v>
      </c>
      <c r="AL198" s="101">
        <f t="shared" si="89"/>
        <v>0</v>
      </c>
      <c r="AM198" s="58"/>
      <c r="AN198" s="58"/>
    </row>
    <row r="199" spans="2:40" ht="78.75" x14ac:dyDescent="0.25">
      <c r="B199" s="331" t="s">
        <v>12</v>
      </c>
      <c r="C199" s="302" t="s">
        <v>317</v>
      </c>
      <c r="D199" s="332"/>
      <c r="E199" s="333" t="s">
        <v>158</v>
      </c>
      <c r="F199" s="297" t="s">
        <v>158</v>
      </c>
      <c r="G199" s="297" t="s">
        <v>259</v>
      </c>
      <c r="H199" s="296">
        <v>2023</v>
      </c>
      <c r="I199" s="296">
        <v>2026</v>
      </c>
      <c r="J199" s="370">
        <f>SUM(J200:J201)</f>
        <v>0</v>
      </c>
      <c r="K199" s="370">
        <f>SUM(K200:K201)</f>
        <v>0</v>
      </c>
      <c r="L199" s="370">
        <f>J199+K199</f>
        <v>0</v>
      </c>
      <c r="M199" s="370">
        <f>SUM(M200:M201)</f>
        <v>534735.6</v>
      </c>
      <c r="N199" s="370">
        <f>SUM(N200:N201)</f>
        <v>0</v>
      </c>
      <c r="O199" s="370">
        <f>M199+N199</f>
        <v>534735.6</v>
      </c>
      <c r="P199" s="370">
        <f>SUM(P200:P201)</f>
        <v>534735.6</v>
      </c>
      <c r="Q199" s="370">
        <f>SUM(Q200:Q201)</f>
        <v>0</v>
      </c>
      <c r="R199" s="370">
        <f>P199+Q199</f>
        <v>534735.6</v>
      </c>
      <c r="S199" s="370">
        <f>SUM(S200:S201)</f>
        <v>534735.6</v>
      </c>
      <c r="T199" s="370">
        <f>SUM(T200:T201)</f>
        <v>0</v>
      </c>
      <c r="U199" s="370">
        <f>S199+T199</f>
        <v>534735.6</v>
      </c>
      <c r="V199" s="370">
        <f>SUM(V200:V201)</f>
        <v>534735.6</v>
      </c>
      <c r="W199" s="370">
        <f>SUM(W200:W201)</f>
        <v>0</v>
      </c>
      <c r="X199" s="370">
        <f>V199+W199</f>
        <v>534735.6</v>
      </c>
      <c r="Y199" s="370">
        <f t="shared" ref="Y199:Z201" si="101">J199+M199+P199+S199+V199</f>
        <v>2138942.4</v>
      </c>
      <c r="Z199" s="370">
        <f t="shared" si="101"/>
        <v>0</v>
      </c>
      <c r="AA199" s="370">
        <f>Y199+Z199</f>
        <v>2138942.4</v>
      </c>
      <c r="AB199" s="370">
        <f>SUM(AB200:AB201)</f>
        <v>1069471.2</v>
      </c>
      <c r="AC199" s="370">
        <f>SUM(AC200:AC201)</f>
        <v>0</v>
      </c>
      <c r="AD199" s="370">
        <f>AB199+AC199</f>
        <v>1069471.2</v>
      </c>
      <c r="AE199" s="370">
        <f>SUM(AE200:AE201)</f>
        <v>0</v>
      </c>
      <c r="AF199" s="370">
        <f>SUM(AF200:AF201)</f>
        <v>0</v>
      </c>
      <c r="AG199" s="337"/>
      <c r="AH199" s="370">
        <f>AE199+AF199</f>
        <v>0</v>
      </c>
      <c r="AI199" s="370">
        <f>SUM(AI200:AI201)</f>
        <v>1069471.2</v>
      </c>
      <c r="AJ199" s="370">
        <f>SUM(AJ200:AJ201)</f>
        <v>0</v>
      </c>
      <c r="AK199" s="370">
        <f>AI199+AJ199</f>
        <v>1069471.2</v>
      </c>
      <c r="AL199" s="305">
        <f t="shared" si="89"/>
        <v>0</v>
      </c>
      <c r="AM199" s="65"/>
      <c r="AN199" s="65"/>
    </row>
    <row r="200" spans="2:40" ht="31.5" x14ac:dyDescent="0.25">
      <c r="B200" s="82" t="s">
        <v>638</v>
      </c>
      <c r="C200" s="96" t="s">
        <v>637</v>
      </c>
      <c r="D200" s="137"/>
      <c r="E200" s="98" t="s">
        <v>158</v>
      </c>
      <c r="F200" s="1" t="s">
        <v>158</v>
      </c>
      <c r="G200" s="1" t="s">
        <v>614</v>
      </c>
      <c r="H200" s="103">
        <v>2023</v>
      </c>
      <c r="I200" s="103">
        <v>2026</v>
      </c>
      <c r="J200" s="172">
        <v>0</v>
      </c>
      <c r="K200" s="173">
        <v>0</v>
      </c>
      <c r="L200" s="173">
        <f>SUM(J200:K200)</f>
        <v>0</v>
      </c>
      <c r="M200" s="172">
        <v>534735.6</v>
      </c>
      <c r="N200" s="173">
        <v>0</v>
      </c>
      <c r="O200" s="173">
        <f>SUM(M200:N200)</f>
        <v>534735.6</v>
      </c>
      <c r="P200" s="172">
        <v>534735.6</v>
      </c>
      <c r="Q200" s="173">
        <v>0</v>
      </c>
      <c r="R200" s="173">
        <f>P200+Q200</f>
        <v>534735.6</v>
      </c>
      <c r="S200" s="172">
        <v>534735.6</v>
      </c>
      <c r="T200" s="173">
        <v>0</v>
      </c>
      <c r="U200" s="173">
        <f>S200+T200</f>
        <v>534735.6</v>
      </c>
      <c r="V200" s="172">
        <v>534735.6</v>
      </c>
      <c r="W200" s="173">
        <v>0</v>
      </c>
      <c r="X200" s="173">
        <f>V200+W200</f>
        <v>534735.6</v>
      </c>
      <c r="Y200" s="172">
        <f t="shared" si="101"/>
        <v>2138942.4</v>
      </c>
      <c r="Z200" s="172">
        <f t="shared" si="101"/>
        <v>0</v>
      </c>
      <c r="AA200" s="172">
        <f>Y200+Z200</f>
        <v>2138942.4</v>
      </c>
      <c r="AB200" s="172">
        <v>1069471.2</v>
      </c>
      <c r="AC200" s="173">
        <v>0</v>
      </c>
      <c r="AD200" s="173">
        <f>SUM(AB200:AC200)</f>
        <v>1069471.2</v>
      </c>
      <c r="AE200" s="172">
        <v>0</v>
      </c>
      <c r="AF200" s="173">
        <v>0</v>
      </c>
      <c r="AG200" s="146"/>
      <c r="AH200" s="173">
        <f t="shared" si="93"/>
        <v>0</v>
      </c>
      <c r="AI200" s="172">
        <v>1069471.2</v>
      </c>
      <c r="AJ200" s="173">
        <v>0</v>
      </c>
      <c r="AK200" s="173">
        <f>SUM(AI200:AJ200)</f>
        <v>1069471.2</v>
      </c>
      <c r="AL200" s="255">
        <f t="shared" si="89"/>
        <v>0</v>
      </c>
      <c r="AM200" s="65"/>
      <c r="AN200" s="65"/>
    </row>
    <row r="201" spans="2:40" ht="47.25" x14ac:dyDescent="0.25">
      <c r="B201" s="82" t="s">
        <v>639</v>
      </c>
      <c r="C201" s="96" t="s">
        <v>640</v>
      </c>
      <c r="D201" s="137"/>
      <c r="E201" s="98" t="s">
        <v>158</v>
      </c>
      <c r="F201" s="1" t="s">
        <v>158</v>
      </c>
      <c r="G201" s="1" t="s">
        <v>641</v>
      </c>
      <c r="H201" s="103">
        <v>2023</v>
      </c>
      <c r="I201" s="103">
        <v>2026</v>
      </c>
      <c r="J201" s="172">
        <v>0</v>
      </c>
      <c r="K201" s="173">
        <v>0</v>
      </c>
      <c r="L201" s="173">
        <f>SUM(J201:K201)</f>
        <v>0</v>
      </c>
      <c r="M201" s="172">
        <v>0</v>
      </c>
      <c r="N201" s="173">
        <v>0</v>
      </c>
      <c r="O201" s="173">
        <f>SUM(M201:N201)</f>
        <v>0</v>
      </c>
      <c r="P201" s="172">
        <v>0</v>
      </c>
      <c r="Q201" s="173">
        <v>0</v>
      </c>
      <c r="R201" s="173">
        <f>P201+Q201</f>
        <v>0</v>
      </c>
      <c r="S201" s="172">
        <v>0</v>
      </c>
      <c r="T201" s="173">
        <v>0</v>
      </c>
      <c r="U201" s="173">
        <f>S201+T201</f>
        <v>0</v>
      </c>
      <c r="V201" s="172">
        <v>0</v>
      </c>
      <c r="W201" s="173">
        <v>0</v>
      </c>
      <c r="X201" s="173">
        <f>V201+W201</f>
        <v>0</v>
      </c>
      <c r="Y201" s="172">
        <f t="shared" si="101"/>
        <v>0</v>
      </c>
      <c r="Z201" s="172">
        <f t="shared" si="101"/>
        <v>0</v>
      </c>
      <c r="AA201" s="172">
        <f>Y201+Z201</f>
        <v>0</v>
      </c>
      <c r="AB201" s="172">
        <v>0</v>
      </c>
      <c r="AC201" s="173">
        <v>0</v>
      </c>
      <c r="AD201" s="173">
        <f>SUM(AB201:AC201)</f>
        <v>0</v>
      </c>
      <c r="AE201" s="172">
        <v>0</v>
      </c>
      <c r="AF201" s="173">
        <v>0</v>
      </c>
      <c r="AG201" s="146"/>
      <c r="AH201" s="173">
        <f t="shared" si="93"/>
        <v>0</v>
      </c>
      <c r="AI201" s="172">
        <v>0</v>
      </c>
      <c r="AJ201" s="173">
        <v>0</v>
      </c>
      <c r="AK201" s="173">
        <f>SUM(AI201:AJ201)</f>
        <v>0</v>
      </c>
      <c r="AL201" s="255">
        <f t="shared" si="89"/>
        <v>0</v>
      </c>
      <c r="AM201" s="65"/>
      <c r="AN201" s="65"/>
    </row>
    <row r="202" spans="2:40" s="4" customFormat="1" ht="16.5" thickBot="1" x14ac:dyDescent="0.25">
      <c r="B202" s="222"/>
      <c r="C202" s="223" t="s">
        <v>28</v>
      </c>
      <c r="D202" s="155"/>
      <c r="E202" s="155"/>
      <c r="F202" s="121"/>
      <c r="G202" s="121"/>
      <c r="H202" s="121"/>
      <c r="I202" s="121"/>
      <c r="J202" s="224">
        <f>J199+J189</f>
        <v>0</v>
      </c>
      <c r="K202" s="224">
        <f t="shared" ref="K202:AL202" si="102">K199+K189</f>
        <v>0</v>
      </c>
      <c r="L202" s="224">
        <f t="shared" si="102"/>
        <v>0</v>
      </c>
      <c r="M202" s="224">
        <f t="shared" si="102"/>
        <v>17759002.056000002</v>
      </c>
      <c r="N202" s="224">
        <f t="shared" si="102"/>
        <v>0</v>
      </c>
      <c r="O202" s="224">
        <f t="shared" si="102"/>
        <v>17759002.056000002</v>
      </c>
      <c r="P202" s="224">
        <f t="shared" si="102"/>
        <v>17759002.056000002</v>
      </c>
      <c r="Q202" s="224">
        <f t="shared" si="102"/>
        <v>0</v>
      </c>
      <c r="R202" s="224">
        <f t="shared" si="102"/>
        <v>17759002.056000002</v>
      </c>
      <c r="S202" s="224">
        <f t="shared" si="102"/>
        <v>17759002.056000002</v>
      </c>
      <c r="T202" s="224">
        <f t="shared" si="102"/>
        <v>0</v>
      </c>
      <c r="U202" s="224">
        <f t="shared" si="102"/>
        <v>17759002.056000002</v>
      </c>
      <c r="V202" s="224">
        <f t="shared" si="102"/>
        <v>17759002.056000002</v>
      </c>
      <c r="W202" s="224">
        <f t="shared" si="102"/>
        <v>0</v>
      </c>
      <c r="X202" s="224">
        <f t="shared" si="102"/>
        <v>17759002.056000002</v>
      </c>
      <c r="Y202" s="224">
        <f t="shared" si="102"/>
        <v>71036008.224000007</v>
      </c>
      <c r="Z202" s="224">
        <f t="shared" si="102"/>
        <v>0</v>
      </c>
      <c r="AA202" s="224">
        <f t="shared" si="102"/>
        <v>71036008.224000007</v>
      </c>
      <c r="AB202" s="224">
        <f t="shared" si="102"/>
        <v>21622004.112</v>
      </c>
      <c r="AC202" s="224">
        <f t="shared" si="102"/>
        <v>0</v>
      </c>
      <c r="AD202" s="224">
        <f t="shared" si="102"/>
        <v>21622004.112</v>
      </c>
      <c r="AE202" s="224">
        <f t="shared" si="102"/>
        <v>0</v>
      </c>
      <c r="AF202" s="224">
        <f t="shared" si="102"/>
        <v>0</v>
      </c>
      <c r="AG202" s="224"/>
      <c r="AH202" s="224">
        <f t="shared" si="102"/>
        <v>0</v>
      </c>
      <c r="AI202" s="224">
        <f t="shared" si="102"/>
        <v>21622004.112</v>
      </c>
      <c r="AJ202" s="224">
        <f t="shared" si="102"/>
        <v>0</v>
      </c>
      <c r="AK202" s="224">
        <f t="shared" si="102"/>
        <v>21622004.112</v>
      </c>
      <c r="AL202" s="263">
        <f t="shared" si="102"/>
        <v>-27792000</v>
      </c>
      <c r="AM202" s="66"/>
      <c r="AN202" s="66"/>
    </row>
    <row r="203" spans="2:40" ht="15.75" x14ac:dyDescent="0.25">
      <c r="B203" s="85">
        <v>3.2</v>
      </c>
      <c r="C203" s="480" t="s">
        <v>159</v>
      </c>
      <c r="D203" s="481"/>
      <c r="E203" s="452"/>
      <c r="F203" s="174"/>
      <c r="G203" s="174"/>
      <c r="H203" s="126"/>
      <c r="I203" s="126"/>
      <c r="J203" s="143"/>
      <c r="K203" s="143"/>
      <c r="L203" s="143"/>
      <c r="M203" s="143"/>
      <c r="N203" s="143"/>
      <c r="O203" s="143"/>
      <c r="P203" s="143"/>
      <c r="Q203" s="143"/>
      <c r="R203" s="143"/>
      <c r="S203" s="143"/>
      <c r="T203" s="143"/>
      <c r="U203" s="143"/>
      <c r="V203" s="143"/>
      <c r="W203" s="143"/>
      <c r="X203" s="143"/>
      <c r="Y203" s="143"/>
      <c r="Z203" s="143"/>
      <c r="AA203" s="143"/>
      <c r="AB203" s="143"/>
      <c r="AC203" s="143"/>
      <c r="AD203" s="143"/>
      <c r="AE203" s="143"/>
      <c r="AF203" s="143"/>
      <c r="AG203" s="143"/>
      <c r="AH203" s="143"/>
      <c r="AI203" s="143"/>
      <c r="AJ203" s="143"/>
      <c r="AK203" s="143"/>
      <c r="AL203" s="144"/>
      <c r="AM203" s="65"/>
      <c r="AN203" s="65"/>
    </row>
    <row r="204" spans="2:40" ht="15.75" x14ac:dyDescent="0.25">
      <c r="B204" s="91"/>
      <c r="C204" s="92" t="s">
        <v>77</v>
      </c>
      <c r="D204" s="128"/>
      <c r="E204" s="128"/>
      <c r="F204" s="175"/>
      <c r="G204" s="175"/>
      <c r="H204" s="129"/>
      <c r="I204" s="129"/>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67"/>
      <c r="AM204" s="65"/>
      <c r="AN204" s="65"/>
    </row>
    <row r="205" spans="2:40" s="64" customFormat="1" ht="31.5" x14ac:dyDescent="0.2">
      <c r="B205" s="368" t="s">
        <v>13</v>
      </c>
      <c r="C205" s="302" t="s">
        <v>318</v>
      </c>
      <c r="D205" s="302"/>
      <c r="E205" s="333" t="s">
        <v>113</v>
      </c>
      <c r="F205" s="303" t="s">
        <v>160</v>
      </c>
      <c r="G205" s="297" t="s">
        <v>347</v>
      </c>
      <c r="H205" s="371">
        <v>2023</v>
      </c>
      <c r="I205" s="371">
        <v>2026</v>
      </c>
      <c r="J205" s="300">
        <f>SUM(J206:J210)</f>
        <v>0</v>
      </c>
      <c r="K205" s="300">
        <f>SUM(K206:K210)</f>
        <v>0</v>
      </c>
      <c r="L205" s="326">
        <f>J205+K205</f>
        <v>0</v>
      </c>
      <c r="M205" s="300">
        <f>SUM(M206:M210)</f>
        <v>1936034.1</v>
      </c>
      <c r="N205" s="300">
        <f>SUM(N206:N210)</f>
        <v>10350000</v>
      </c>
      <c r="O205" s="326">
        <f>M205+N205</f>
        <v>12286034.1</v>
      </c>
      <c r="P205" s="300">
        <f>SUM(P206:P210)</f>
        <v>1662434.1</v>
      </c>
      <c r="Q205" s="300">
        <f>SUM(Q206:Q210)</f>
        <v>10350000</v>
      </c>
      <c r="R205" s="326">
        <f>P205+Q205</f>
        <v>12012434.1</v>
      </c>
      <c r="S205" s="300">
        <f>SUM(S206:S210)</f>
        <v>1662434.1</v>
      </c>
      <c r="T205" s="300">
        <f>SUM(T206:T210)</f>
        <v>10350000</v>
      </c>
      <c r="U205" s="326">
        <f>S205+T205</f>
        <v>12012434.1</v>
      </c>
      <c r="V205" s="300">
        <f>SUM(V206:V210)</f>
        <v>1662434.1</v>
      </c>
      <c r="W205" s="300">
        <f>SUM(W206:W210)</f>
        <v>10350000</v>
      </c>
      <c r="X205" s="326">
        <f>V205+W205</f>
        <v>12012434.1</v>
      </c>
      <c r="Y205" s="326">
        <f t="shared" ref="Y205:Z210" si="103">J205+M205+P205+S205+V205</f>
        <v>6923336.4000000004</v>
      </c>
      <c r="Z205" s="326">
        <f t="shared" si="103"/>
        <v>41400000</v>
      </c>
      <c r="AA205" s="326">
        <f t="shared" ref="AA205:AA210" si="104">Y205+Z205</f>
        <v>48323336.399999999</v>
      </c>
      <c r="AB205" s="300">
        <f>SUM(AB206:AB210)</f>
        <v>588868.19999999995</v>
      </c>
      <c r="AC205" s="300">
        <f>SUM(AC206:AC210)</f>
        <v>0</v>
      </c>
      <c r="AD205" s="326">
        <f>AB205+AC205</f>
        <v>588868.19999999995</v>
      </c>
      <c r="AE205" s="300">
        <f>SUM(AE206:AE210)</f>
        <v>0</v>
      </c>
      <c r="AF205" s="300">
        <f>SUM(AF206:AF210)</f>
        <v>0</v>
      </c>
      <c r="AG205" s="326"/>
      <c r="AH205" s="326">
        <f>AE205+AF205</f>
        <v>0</v>
      </c>
      <c r="AI205" s="300">
        <f>SUM(AI206:AI210)</f>
        <v>588868.19999999995</v>
      </c>
      <c r="AJ205" s="300">
        <f>SUM(AJ206:AJ210)</f>
        <v>0</v>
      </c>
      <c r="AK205" s="326">
        <f>AI205+AJ205</f>
        <v>588868.19999999995</v>
      </c>
      <c r="AL205" s="101">
        <f t="shared" ref="AL205:AL250" si="105">SUM(AK205+AH205+AD205)-AA205</f>
        <v>-47145600</v>
      </c>
      <c r="AM205" s="58"/>
      <c r="AN205" s="58"/>
    </row>
    <row r="206" spans="2:40" s="64" customFormat="1" ht="31.5" x14ac:dyDescent="0.2">
      <c r="B206" s="168" t="s">
        <v>643</v>
      </c>
      <c r="C206" s="96" t="s">
        <v>642</v>
      </c>
      <c r="D206" s="96"/>
      <c r="E206" s="138" t="s">
        <v>113</v>
      </c>
      <c r="F206" s="55" t="s">
        <v>160</v>
      </c>
      <c r="G206" s="1" t="s">
        <v>644</v>
      </c>
      <c r="H206" s="103">
        <v>2023</v>
      </c>
      <c r="I206" s="103">
        <v>2026</v>
      </c>
      <c r="J206" s="9">
        <v>0</v>
      </c>
      <c r="K206" s="9">
        <v>0</v>
      </c>
      <c r="L206" s="120">
        <f>SUM(J206:K206)</f>
        <v>0</v>
      </c>
      <c r="M206" s="9">
        <v>1936034.1</v>
      </c>
      <c r="N206" s="9">
        <v>0</v>
      </c>
      <c r="O206" s="120">
        <f>SUM(M206:N206)</f>
        <v>1936034.1</v>
      </c>
      <c r="P206" s="120">
        <v>1662434.1</v>
      </c>
      <c r="Q206" s="120">
        <v>0</v>
      </c>
      <c r="R206" s="120">
        <f>SUM(P206:Q206)</f>
        <v>1662434.1</v>
      </c>
      <c r="S206" s="120">
        <v>1662434.1</v>
      </c>
      <c r="T206" s="120">
        <v>0</v>
      </c>
      <c r="U206" s="120">
        <f>SUM(S206:T206)</f>
        <v>1662434.1</v>
      </c>
      <c r="V206" s="120">
        <v>1662434.1</v>
      </c>
      <c r="W206" s="120">
        <v>0</v>
      </c>
      <c r="X206" s="120">
        <f>SUM(V206:W206)</f>
        <v>1662434.1</v>
      </c>
      <c r="Y206" s="120">
        <f t="shared" si="103"/>
        <v>6923336.4000000004</v>
      </c>
      <c r="Z206" s="120">
        <f t="shared" si="103"/>
        <v>0</v>
      </c>
      <c r="AA206" s="120">
        <f t="shared" si="104"/>
        <v>6923336.4000000004</v>
      </c>
      <c r="AB206" s="120">
        <v>588868.19999999995</v>
      </c>
      <c r="AC206" s="120">
        <v>0</v>
      </c>
      <c r="AD206" s="120">
        <f>SUM(AB206:AC206)</f>
        <v>588868.19999999995</v>
      </c>
      <c r="AE206" s="120">
        <v>0</v>
      </c>
      <c r="AF206" s="120">
        <v>0</v>
      </c>
      <c r="AG206" s="120"/>
      <c r="AH206" s="120">
        <f t="shared" ref="AH206:AH223" si="106">AE206+AF206</f>
        <v>0</v>
      </c>
      <c r="AI206" s="120">
        <v>588868.19999999995</v>
      </c>
      <c r="AJ206" s="120">
        <v>0</v>
      </c>
      <c r="AK206" s="120">
        <f>SUM(AI206:AJ206)</f>
        <v>588868.19999999995</v>
      </c>
      <c r="AL206" s="101">
        <f t="shared" si="105"/>
        <v>-5745600</v>
      </c>
      <c r="AM206" s="58"/>
      <c r="AN206" s="58"/>
    </row>
    <row r="207" spans="2:40" s="64" customFormat="1" ht="47.25" x14ac:dyDescent="0.2">
      <c r="B207" s="168" t="s">
        <v>646</v>
      </c>
      <c r="C207" s="96" t="s">
        <v>645</v>
      </c>
      <c r="D207" s="96"/>
      <c r="E207" s="138" t="s">
        <v>113</v>
      </c>
      <c r="F207" s="55" t="s">
        <v>160</v>
      </c>
      <c r="G207" s="1" t="s">
        <v>970</v>
      </c>
      <c r="H207" s="103">
        <v>2023</v>
      </c>
      <c r="I207" s="103">
        <v>2026</v>
      </c>
      <c r="J207" s="9">
        <v>0</v>
      </c>
      <c r="K207" s="9">
        <v>0</v>
      </c>
      <c r="L207" s="120">
        <f>SUM(J207:K207)</f>
        <v>0</v>
      </c>
      <c r="M207" s="9">
        <v>0</v>
      </c>
      <c r="N207" s="9">
        <v>4600000</v>
      </c>
      <c r="O207" s="120">
        <f>SUM(M207:N207)</f>
        <v>4600000</v>
      </c>
      <c r="P207" s="120">
        <v>0</v>
      </c>
      <c r="Q207" s="120">
        <v>4600000</v>
      </c>
      <c r="R207" s="120">
        <f>SUM(P207:Q207)</f>
        <v>4600000</v>
      </c>
      <c r="S207" s="120">
        <v>0</v>
      </c>
      <c r="T207" s="120">
        <v>4600000</v>
      </c>
      <c r="U207" s="120">
        <f>SUM(S207:T207)</f>
        <v>4600000</v>
      </c>
      <c r="V207" s="120">
        <v>0</v>
      </c>
      <c r="W207" s="120">
        <v>4600000</v>
      </c>
      <c r="X207" s="120">
        <f>SUM(V207:W207)</f>
        <v>4600000</v>
      </c>
      <c r="Y207" s="120">
        <f t="shared" si="103"/>
        <v>0</v>
      </c>
      <c r="Z207" s="120">
        <f t="shared" si="103"/>
        <v>18400000</v>
      </c>
      <c r="AA207" s="120">
        <f t="shared" si="104"/>
        <v>18400000</v>
      </c>
      <c r="AB207" s="120">
        <v>0</v>
      </c>
      <c r="AC207" s="120">
        <v>0</v>
      </c>
      <c r="AD207" s="120">
        <f>SUM(AB207:AC207)</f>
        <v>0</v>
      </c>
      <c r="AE207" s="120">
        <v>0</v>
      </c>
      <c r="AF207" s="120">
        <v>0</v>
      </c>
      <c r="AG207" s="120"/>
      <c r="AH207" s="120">
        <f t="shared" si="106"/>
        <v>0</v>
      </c>
      <c r="AI207" s="120">
        <v>0</v>
      </c>
      <c r="AJ207" s="120">
        <v>0</v>
      </c>
      <c r="AK207" s="120">
        <f>SUM(AI207:AJ207)</f>
        <v>0</v>
      </c>
      <c r="AL207" s="101">
        <f t="shared" si="105"/>
        <v>-18400000</v>
      </c>
      <c r="AM207" s="58"/>
      <c r="AN207" s="58"/>
    </row>
    <row r="208" spans="2:40" s="64" customFormat="1" ht="54.75" customHeight="1" x14ac:dyDescent="0.2">
      <c r="B208" s="168" t="s">
        <v>647</v>
      </c>
      <c r="C208" s="96" t="s">
        <v>650</v>
      </c>
      <c r="D208" s="96"/>
      <c r="E208" s="138" t="s">
        <v>113</v>
      </c>
      <c r="F208" s="55" t="s">
        <v>160</v>
      </c>
      <c r="G208" s="1"/>
      <c r="H208" s="103">
        <v>2023</v>
      </c>
      <c r="I208" s="103">
        <v>2026</v>
      </c>
      <c r="J208" s="9">
        <v>0</v>
      </c>
      <c r="K208" s="9">
        <v>0</v>
      </c>
      <c r="L208" s="120">
        <f>SUM(J208:K208)</f>
        <v>0</v>
      </c>
      <c r="M208" s="9">
        <v>0</v>
      </c>
      <c r="N208" s="9">
        <v>1150000</v>
      </c>
      <c r="O208" s="120">
        <f>SUM(M208:N208)</f>
        <v>1150000</v>
      </c>
      <c r="P208" s="120">
        <v>0</v>
      </c>
      <c r="Q208" s="120">
        <v>1150000</v>
      </c>
      <c r="R208" s="120">
        <f>SUM(P208:Q208)</f>
        <v>1150000</v>
      </c>
      <c r="S208" s="120">
        <v>0</v>
      </c>
      <c r="T208" s="120">
        <v>1150000</v>
      </c>
      <c r="U208" s="120">
        <f>SUM(S208:T208)</f>
        <v>1150000</v>
      </c>
      <c r="V208" s="120">
        <v>0</v>
      </c>
      <c r="W208" s="120">
        <v>1150000</v>
      </c>
      <c r="X208" s="120">
        <f>SUM(V208:W208)</f>
        <v>1150000</v>
      </c>
      <c r="Y208" s="120">
        <f t="shared" si="103"/>
        <v>0</v>
      </c>
      <c r="Z208" s="120">
        <f t="shared" si="103"/>
        <v>4600000</v>
      </c>
      <c r="AA208" s="120">
        <f t="shared" si="104"/>
        <v>4600000</v>
      </c>
      <c r="AB208" s="120">
        <v>0</v>
      </c>
      <c r="AC208" s="120">
        <v>0</v>
      </c>
      <c r="AD208" s="120">
        <f>SUM(AB208:AC208)</f>
        <v>0</v>
      </c>
      <c r="AE208" s="120">
        <v>0</v>
      </c>
      <c r="AF208" s="120">
        <v>0</v>
      </c>
      <c r="AG208" s="120"/>
      <c r="AH208" s="120">
        <f t="shared" si="106"/>
        <v>0</v>
      </c>
      <c r="AI208" s="120">
        <v>0</v>
      </c>
      <c r="AJ208" s="120">
        <v>0</v>
      </c>
      <c r="AK208" s="120">
        <f>SUM(AI208:AJ208)</f>
        <v>0</v>
      </c>
      <c r="AL208" s="101">
        <f t="shared" si="105"/>
        <v>-4600000</v>
      </c>
      <c r="AM208" s="58"/>
      <c r="AN208" s="58"/>
    </row>
    <row r="209" spans="2:40" s="64" customFormat="1" ht="72" customHeight="1" x14ac:dyDescent="0.2">
      <c r="B209" s="168" t="s">
        <v>648</v>
      </c>
      <c r="C209" s="96" t="s">
        <v>653</v>
      </c>
      <c r="D209" s="96"/>
      <c r="E209" s="138" t="s">
        <v>113</v>
      </c>
      <c r="F209" s="55" t="s">
        <v>160</v>
      </c>
      <c r="G209" s="1" t="s">
        <v>651</v>
      </c>
      <c r="H209" s="103">
        <v>2024</v>
      </c>
      <c r="I209" s="103">
        <v>2025</v>
      </c>
      <c r="J209" s="9">
        <v>0</v>
      </c>
      <c r="K209" s="9">
        <v>0</v>
      </c>
      <c r="L209" s="120">
        <f>SUM(J209:K209)</f>
        <v>0</v>
      </c>
      <c r="M209" s="9">
        <v>0</v>
      </c>
      <c r="N209" s="9">
        <v>4600000</v>
      </c>
      <c r="O209" s="120">
        <f>SUM(M209:N209)</f>
        <v>4600000</v>
      </c>
      <c r="P209" s="120">
        <v>0</v>
      </c>
      <c r="Q209" s="120">
        <v>4600000</v>
      </c>
      <c r="R209" s="120">
        <f>SUM(P209:Q209)</f>
        <v>4600000</v>
      </c>
      <c r="S209" s="120">
        <v>0</v>
      </c>
      <c r="T209" s="120">
        <v>4600000</v>
      </c>
      <c r="U209" s="120">
        <f>SUM(S209:T209)</f>
        <v>4600000</v>
      </c>
      <c r="V209" s="120">
        <v>0</v>
      </c>
      <c r="W209" s="120">
        <v>4600000</v>
      </c>
      <c r="X209" s="120">
        <f>SUM(V209:W209)</f>
        <v>4600000</v>
      </c>
      <c r="Y209" s="120">
        <f t="shared" si="103"/>
        <v>0</v>
      </c>
      <c r="Z209" s="120">
        <f t="shared" si="103"/>
        <v>18400000</v>
      </c>
      <c r="AA209" s="120">
        <f t="shared" si="104"/>
        <v>18400000</v>
      </c>
      <c r="AB209" s="120">
        <v>0</v>
      </c>
      <c r="AC209" s="120">
        <v>0</v>
      </c>
      <c r="AD209" s="120">
        <f>SUM(AB209:AC209)</f>
        <v>0</v>
      </c>
      <c r="AE209" s="120">
        <v>0</v>
      </c>
      <c r="AF209" s="120">
        <v>0</v>
      </c>
      <c r="AG209" s="120"/>
      <c r="AH209" s="120">
        <f t="shared" si="106"/>
        <v>0</v>
      </c>
      <c r="AI209" s="120">
        <v>0</v>
      </c>
      <c r="AJ209" s="120">
        <v>0</v>
      </c>
      <c r="AK209" s="120">
        <f>SUM(AI209:AJ209)</f>
        <v>0</v>
      </c>
      <c r="AL209" s="101">
        <f t="shared" si="105"/>
        <v>-18400000</v>
      </c>
      <c r="AM209" s="58"/>
      <c r="AN209" s="58"/>
    </row>
    <row r="210" spans="2:40" s="64" customFormat="1" ht="54.75" customHeight="1" x14ac:dyDescent="0.2">
      <c r="B210" s="168" t="s">
        <v>649</v>
      </c>
      <c r="C210" s="96" t="s">
        <v>652</v>
      </c>
      <c r="D210" s="96"/>
      <c r="E210" s="138" t="s">
        <v>113</v>
      </c>
      <c r="F210" s="55" t="s">
        <v>160</v>
      </c>
      <c r="G210" s="1" t="s">
        <v>970</v>
      </c>
      <c r="H210" s="103">
        <v>2023</v>
      </c>
      <c r="I210" s="103">
        <v>2026</v>
      </c>
      <c r="J210" s="9">
        <v>0</v>
      </c>
      <c r="K210" s="9">
        <v>0</v>
      </c>
      <c r="L210" s="120">
        <f>SUM(J210:K210)</f>
        <v>0</v>
      </c>
      <c r="M210" s="9">
        <v>0</v>
      </c>
      <c r="N210" s="9">
        <v>0</v>
      </c>
      <c r="O210" s="120">
        <f>SUM(M210:N210)</f>
        <v>0</v>
      </c>
      <c r="P210" s="120">
        <v>0</v>
      </c>
      <c r="Q210" s="120">
        <v>0</v>
      </c>
      <c r="R210" s="120">
        <f>SUM(P210:Q210)</f>
        <v>0</v>
      </c>
      <c r="S210" s="120">
        <v>0</v>
      </c>
      <c r="T210" s="120">
        <v>0</v>
      </c>
      <c r="U210" s="120">
        <f>SUM(S210:T210)</f>
        <v>0</v>
      </c>
      <c r="V210" s="120">
        <v>0</v>
      </c>
      <c r="W210" s="120">
        <v>0</v>
      </c>
      <c r="X210" s="120">
        <f>SUM(V210:W210)</f>
        <v>0</v>
      </c>
      <c r="Y210" s="120">
        <f t="shared" si="103"/>
        <v>0</v>
      </c>
      <c r="Z210" s="120">
        <f t="shared" si="103"/>
        <v>0</v>
      </c>
      <c r="AA210" s="120">
        <f t="shared" si="104"/>
        <v>0</v>
      </c>
      <c r="AB210" s="120">
        <v>0</v>
      </c>
      <c r="AC210" s="120">
        <v>0</v>
      </c>
      <c r="AD210" s="120">
        <f>SUM(AB210:AC210)</f>
        <v>0</v>
      </c>
      <c r="AE210" s="120">
        <v>0</v>
      </c>
      <c r="AF210" s="120">
        <v>0</v>
      </c>
      <c r="AG210" s="120"/>
      <c r="AH210" s="120">
        <f t="shared" si="106"/>
        <v>0</v>
      </c>
      <c r="AI210" s="120">
        <v>0</v>
      </c>
      <c r="AJ210" s="120">
        <v>0</v>
      </c>
      <c r="AK210" s="120">
        <f>SUM(AI210:AJ210)</f>
        <v>0</v>
      </c>
      <c r="AL210" s="101">
        <f t="shared" si="105"/>
        <v>0</v>
      </c>
      <c r="AM210" s="58"/>
      <c r="AN210" s="58"/>
    </row>
    <row r="211" spans="2:40" s="64" customFormat="1" ht="73.5" customHeight="1" x14ac:dyDescent="0.2">
      <c r="B211" s="371" t="s">
        <v>14</v>
      </c>
      <c r="C211" s="302" t="s">
        <v>319</v>
      </c>
      <c r="D211" s="302"/>
      <c r="E211" s="296" t="s">
        <v>127</v>
      </c>
      <c r="F211" s="303" t="s">
        <v>348</v>
      </c>
      <c r="G211" s="297" t="s">
        <v>260</v>
      </c>
      <c r="H211" s="371">
        <v>2022</v>
      </c>
      <c r="I211" s="371">
        <v>2026</v>
      </c>
      <c r="J211" s="300">
        <f>SUM(J212:J217)</f>
        <v>0</v>
      </c>
      <c r="K211" s="300">
        <f>SUM(K212:K217)</f>
        <v>0</v>
      </c>
      <c r="L211" s="326">
        <f>J211+K211</f>
        <v>0</v>
      </c>
      <c r="M211" s="300">
        <f>SUM(M212:M217)</f>
        <v>3242140.5</v>
      </c>
      <c r="N211" s="300">
        <f>SUM(N212:N217)</f>
        <v>10350000</v>
      </c>
      <c r="O211" s="326">
        <f>M211+N211</f>
        <v>13592140.5</v>
      </c>
      <c r="P211" s="300">
        <f>SUM(P212:P217)</f>
        <v>2010955.5</v>
      </c>
      <c r="Q211" s="300">
        <f>SUM(Q212:Q217)</f>
        <v>10350000</v>
      </c>
      <c r="R211" s="326">
        <f>P211+Q211</f>
        <v>12360955.5</v>
      </c>
      <c r="S211" s="300">
        <f>SUM(S212:S217)</f>
        <v>2010955.5</v>
      </c>
      <c r="T211" s="300">
        <f>SUM(T212:T217)</f>
        <v>10350000</v>
      </c>
      <c r="U211" s="326">
        <f>S211+T211</f>
        <v>12360955.5</v>
      </c>
      <c r="V211" s="300">
        <f>SUM(V212:V217)</f>
        <v>2010955.5</v>
      </c>
      <c r="W211" s="300">
        <f>SUM(W212:W217)</f>
        <v>10350000</v>
      </c>
      <c r="X211" s="326">
        <f>V211+W211</f>
        <v>12360955.5</v>
      </c>
      <c r="Y211" s="326">
        <f t="shared" ref="Y211:Z218" si="107">J211+M211+P211+S211+V211</f>
        <v>9275007</v>
      </c>
      <c r="Z211" s="326">
        <f t="shared" si="107"/>
        <v>41400000</v>
      </c>
      <c r="AA211" s="326">
        <f t="shared" ref="AA211:AA223" si="108">Y211+Z211</f>
        <v>50675007</v>
      </c>
      <c r="AB211" s="300">
        <f>SUM(AB212:AB217)</f>
        <v>1969896</v>
      </c>
      <c r="AC211" s="300">
        <f>SUM(AC212:AC217)</f>
        <v>0</v>
      </c>
      <c r="AD211" s="326">
        <f>AB211+AC211</f>
        <v>1969896</v>
      </c>
      <c r="AE211" s="300">
        <f>SUM(AE212:AE217)</f>
        <v>0</v>
      </c>
      <c r="AF211" s="300">
        <f>SUM(AF212:AF217)</f>
        <v>0</v>
      </c>
      <c r="AG211" s="326"/>
      <c r="AH211" s="326">
        <f>AE211+AF211</f>
        <v>0</v>
      </c>
      <c r="AI211" s="300">
        <f>SUM(AI212:AI217)</f>
        <v>738711</v>
      </c>
      <c r="AJ211" s="300">
        <f>SUM(AJ212:AJ217)</f>
        <v>0</v>
      </c>
      <c r="AK211" s="326">
        <f>AI211+AJ211</f>
        <v>738711</v>
      </c>
      <c r="AL211" s="305">
        <f t="shared" si="105"/>
        <v>-47966400</v>
      </c>
      <c r="AM211" s="58"/>
      <c r="AN211" s="58"/>
    </row>
    <row r="212" spans="2:40" s="64" customFormat="1" ht="47.25" x14ac:dyDescent="0.2">
      <c r="B212" s="168" t="s">
        <v>655</v>
      </c>
      <c r="C212" s="96" t="s">
        <v>654</v>
      </c>
      <c r="D212" s="96"/>
      <c r="E212" s="138" t="s">
        <v>127</v>
      </c>
      <c r="F212" s="55" t="s">
        <v>509</v>
      </c>
      <c r="G212" s="1" t="s">
        <v>656</v>
      </c>
      <c r="H212" s="103">
        <v>2023</v>
      </c>
      <c r="I212" s="103">
        <v>2026</v>
      </c>
      <c r="J212" s="9">
        <v>0</v>
      </c>
      <c r="K212" s="9">
        <v>0</v>
      </c>
      <c r="L212" s="120">
        <f t="shared" ref="L212:L217" si="109">SUM(J212:K212)</f>
        <v>0</v>
      </c>
      <c r="M212" s="9">
        <v>1231185</v>
      </c>
      <c r="N212" s="9">
        <v>0</v>
      </c>
      <c r="O212" s="120">
        <f t="shared" ref="O212:O217" si="110">SUM(M212:N212)</f>
        <v>1231185</v>
      </c>
      <c r="P212" s="120">
        <v>0</v>
      </c>
      <c r="Q212" s="120">
        <v>0</v>
      </c>
      <c r="R212" s="120">
        <f t="shared" ref="R212:R217" si="111">SUM(P212:Q212)</f>
        <v>0</v>
      </c>
      <c r="S212" s="120">
        <v>0</v>
      </c>
      <c r="T212" s="120">
        <v>0</v>
      </c>
      <c r="U212" s="120">
        <f t="shared" ref="U212:U217" si="112">SUM(S212:T212)</f>
        <v>0</v>
      </c>
      <c r="V212" s="120">
        <v>0</v>
      </c>
      <c r="W212" s="120">
        <v>0</v>
      </c>
      <c r="X212" s="120">
        <f t="shared" ref="X212:X217" si="113">SUM(V212:W212)</f>
        <v>0</v>
      </c>
      <c r="Y212" s="120">
        <f t="shared" si="107"/>
        <v>1231185</v>
      </c>
      <c r="Z212" s="120">
        <f t="shared" si="107"/>
        <v>0</v>
      </c>
      <c r="AA212" s="120">
        <f t="shared" si="108"/>
        <v>1231185</v>
      </c>
      <c r="AB212" s="120">
        <v>1231185</v>
      </c>
      <c r="AC212" s="120">
        <v>0</v>
      </c>
      <c r="AD212" s="120">
        <f t="shared" ref="AD212:AD217" si="114">SUM(AB212:AC212)</f>
        <v>1231185</v>
      </c>
      <c r="AE212" s="120">
        <v>0</v>
      </c>
      <c r="AF212" s="120">
        <v>0</v>
      </c>
      <c r="AG212" s="120"/>
      <c r="AH212" s="120">
        <f t="shared" si="106"/>
        <v>0</v>
      </c>
      <c r="AI212" s="120">
        <v>0</v>
      </c>
      <c r="AJ212" s="120">
        <v>0</v>
      </c>
      <c r="AK212" s="120">
        <f t="shared" ref="AK212:AK217" si="115">SUM(AI212:AJ212)</f>
        <v>0</v>
      </c>
      <c r="AL212" s="101">
        <f t="shared" si="105"/>
        <v>0</v>
      </c>
      <c r="AM212" s="58"/>
      <c r="AN212" s="58"/>
    </row>
    <row r="213" spans="2:40" s="64" customFormat="1" ht="39" customHeight="1" x14ac:dyDescent="0.25">
      <c r="B213" s="168" t="s">
        <v>658</v>
      </c>
      <c r="C213" s="96" t="s">
        <v>663</v>
      </c>
      <c r="D213" s="96"/>
      <c r="E213" s="138" t="s">
        <v>127</v>
      </c>
      <c r="F213" s="129" t="s">
        <v>657</v>
      </c>
      <c r="G213" s="1" t="s">
        <v>971</v>
      </c>
      <c r="H213" s="103">
        <v>2023</v>
      </c>
      <c r="I213" s="103">
        <v>2026</v>
      </c>
      <c r="J213" s="9">
        <v>0</v>
      </c>
      <c r="K213" s="9">
        <v>0</v>
      </c>
      <c r="L213" s="120">
        <f t="shared" si="109"/>
        <v>0</v>
      </c>
      <c r="M213" s="9">
        <v>2010955.5</v>
      </c>
      <c r="N213" s="9">
        <v>0</v>
      </c>
      <c r="O213" s="120">
        <f t="shared" si="110"/>
        <v>2010955.5</v>
      </c>
      <c r="P213" s="120">
        <v>2010955.5</v>
      </c>
      <c r="Q213" s="120">
        <v>0</v>
      </c>
      <c r="R213" s="120">
        <f t="shared" si="111"/>
        <v>2010955.5</v>
      </c>
      <c r="S213" s="120">
        <v>2010955.5</v>
      </c>
      <c r="T213" s="120">
        <v>0</v>
      </c>
      <c r="U213" s="120">
        <f t="shared" si="112"/>
        <v>2010955.5</v>
      </c>
      <c r="V213" s="120">
        <v>2010955.5</v>
      </c>
      <c r="W213" s="120">
        <v>0</v>
      </c>
      <c r="X213" s="120">
        <f t="shared" si="113"/>
        <v>2010955.5</v>
      </c>
      <c r="Y213" s="120">
        <f t="shared" si="107"/>
        <v>8043822</v>
      </c>
      <c r="Z213" s="120">
        <f t="shared" si="107"/>
        <v>0</v>
      </c>
      <c r="AA213" s="120">
        <f t="shared" si="108"/>
        <v>8043822</v>
      </c>
      <c r="AB213" s="120">
        <v>738711</v>
      </c>
      <c r="AC213" s="120">
        <v>0</v>
      </c>
      <c r="AD213" s="120">
        <f t="shared" si="114"/>
        <v>738711</v>
      </c>
      <c r="AE213" s="120">
        <v>0</v>
      </c>
      <c r="AF213" s="120">
        <v>0</v>
      </c>
      <c r="AG213" s="120"/>
      <c r="AH213" s="120">
        <f t="shared" si="106"/>
        <v>0</v>
      </c>
      <c r="AI213" s="120">
        <v>738711</v>
      </c>
      <c r="AJ213" s="120">
        <v>0</v>
      </c>
      <c r="AK213" s="120">
        <f t="shared" si="115"/>
        <v>738711</v>
      </c>
      <c r="AL213" s="101">
        <f t="shared" si="105"/>
        <v>-6566400</v>
      </c>
      <c r="AM213" s="58"/>
      <c r="AN213" s="58"/>
    </row>
    <row r="214" spans="2:40" s="64" customFormat="1" ht="59.25" customHeight="1" x14ac:dyDescent="0.2">
      <c r="B214" s="168" t="s">
        <v>659</v>
      </c>
      <c r="C214" s="96" t="s">
        <v>664</v>
      </c>
      <c r="D214" s="96"/>
      <c r="E214" s="138" t="s">
        <v>127</v>
      </c>
      <c r="F214" s="55" t="s">
        <v>657</v>
      </c>
      <c r="G214" s="1" t="s">
        <v>970</v>
      </c>
      <c r="H214" s="103">
        <v>2023</v>
      </c>
      <c r="I214" s="103">
        <v>2026</v>
      </c>
      <c r="J214" s="9">
        <v>0</v>
      </c>
      <c r="K214" s="9">
        <v>0</v>
      </c>
      <c r="L214" s="120">
        <f t="shared" si="109"/>
        <v>0</v>
      </c>
      <c r="M214" s="9">
        <v>0</v>
      </c>
      <c r="N214" s="9">
        <v>4600000</v>
      </c>
      <c r="O214" s="120">
        <f t="shared" si="110"/>
        <v>4600000</v>
      </c>
      <c r="P214" s="120">
        <v>0</v>
      </c>
      <c r="Q214" s="120">
        <v>4600000</v>
      </c>
      <c r="R214" s="120">
        <f t="shared" si="111"/>
        <v>4600000</v>
      </c>
      <c r="S214" s="120">
        <v>0</v>
      </c>
      <c r="T214" s="120">
        <v>4600000</v>
      </c>
      <c r="U214" s="120">
        <f t="shared" si="112"/>
        <v>4600000</v>
      </c>
      <c r="V214" s="120">
        <v>0</v>
      </c>
      <c r="W214" s="120">
        <v>4600000</v>
      </c>
      <c r="X214" s="120">
        <f t="shared" si="113"/>
        <v>4600000</v>
      </c>
      <c r="Y214" s="120">
        <f t="shared" si="107"/>
        <v>0</v>
      </c>
      <c r="Z214" s="120">
        <f t="shared" si="107"/>
        <v>18400000</v>
      </c>
      <c r="AA214" s="120">
        <f t="shared" si="108"/>
        <v>18400000</v>
      </c>
      <c r="AB214" s="120">
        <v>0</v>
      </c>
      <c r="AC214" s="120">
        <v>0</v>
      </c>
      <c r="AD214" s="120">
        <f t="shared" si="114"/>
        <v>0</v>
      </c>
      <c r="AE214" s="120">
        <v>0</v>
      </c>
      <c r="AF214" s="120">
        <v>0</v>
      </c>
      <c r="AG214" s="120"/>
      <c r="AH214" s="120">
        <f t="shared" si="106"/>
        <v>0</v>
      </c>
      <c r="AI214" s="120">
        <v>0</v>
      </c>
      <c r="AJ214" s="120">
        <v>0</v>
      </c>
      <c r="AK214" s="120">
        <f t="shared" si="115"/>
        <v>0</v>
      </c>
      <c r="AL214" s="101">
        <f t="shared" si="105"/>
        <v>-18400000</v>
      </c>
      <c r="AM214" s="58"/>
      <c r="AN214" s="58"/>
    </row>
    <row r="215" spans="2:40" s="64" customFormat="1" ht="53.25" customHeight="1" x14ac:dyDescent="0.2">
      <c r="B215" s="168" t="s">
        <v>660</v>
      </c>
      <c r="C215" s="96" t="s">
        <v>665</v>
      </c>
      <c r="D215" s="96"/>
      <c r="E215" s="138" t="s">
        <v>127</v>
      </c>
      <c r="F215" s="55" t="s">
        <v>194</v>
      </c>
      <c r="G215" s="1"/>
      <c r="H215" s="103">
        <v>2023</v>
      </c>
      <c r="I215" s="103">
        <v>2026</v>
      </c>
      <c r="J215" s="9">
        <v>0</v>
      </c>
      <c r="K215" s="9">
        <v>0</v>
      </c>
      <c r="L215" s="120">
        <f t="shared" si="109"/>
        <v>0</v>
      </c>
      <c r="M215" s="9">
        <v>0</v>
      </c>
      <c r="N215" s="9">
        <v>1150000</v>
      </c>
      <c r="O215" s="120">
        <f t="shared" si="110"/>
        <v>1150000</v>
      </c>
      <c r="P215" s="120">
        <v>0</v>
      </c>
      <c r="Q215" s="120">
        <v>1150000</v>
      </c>
      <c r="R215" s="120">
        <f t="shared" si="111"/>
        <v>1150000</v>
      </c>
      <c r="S215" s="120">
        <v>0</v>
      </c>
      <c r="T215" s="120">
        <v>1150000</v>
      </c>
      <c r="U215" s="120">
        <f t="shared" si="112"/>
        <v>1150000</v>
      </c>
      <c r="V215" s="120">
        <v>0</v>
      </c>
      <c r="W215" s="120">
        <v>1150000</v>
      </c>
      <c r="X215" s="120">
        <f t="shared" si="113"/>
        <v>1150000</v>
      </c>
      <c r="Y215" s="120">
        <f t="shared" si="107"/>
        <v>0</v>
      </c>
      <c r="Z215" s="120">
        <f t="shared" si="107"/>
        <v>4600000</v>
      </c>
      <c r="AA215" s="120">
        <f t="shared" si="108"/>
        <v>4600000</v>
      </c>
      <c r="AB215" s="120">
        <v>0</v>
      </c>
      <c r="AC215" s="120">
        <v>0</v>
      </c>
      <c r="AD215" s="120">
        <f t="shared" si="114"/>
        <v>0</v>
      </c>
      <c r="AE215" s="120">
        <v>0</v>
      </c>
      <c r="AF215" s="120">
        <v>0</v>
      </c>
      <c r="AG215" s="120"/>
      <c r="AH215" s="120">
        <f t="shared" si="106"/>
        <v>0</v>
      </c>
      <c r="AI215" s="120">
        <v>0</v>
      </c>
      <c r="AJ215" s="120">
        <v>0</v>
      </c>
      <c r="AK215" s="120">
        <f t="shared" si="115"/>
        <v>0</v>
      </c>
      <c r="AL215" s="101">
        <f t="shared" si="105"/>
        <v>-4600000</v>
      </c>
      <c r="AM215" s="58"/>
      <c r="AN215" s="58"/>
    </row>
    <row r="216" spans="2:40" s="64" customFormat="1" ht="75" customHeight="1" x14ac:dyDescent="0.2">
      <c r="B216" s="168" t="s">
        <v>661</v>
      </c>
      <c r="C216" s="96" t="s">
        <v>666</v>
      </c>
      <c r="D216" s="96"/>
      <c r="E216" s="138" t="s">
        <v>127</v>
      </c>
      <c r="F216" s="55" t="s">
        <v>657</v>
      </c>
      <c r="G216" s="1" t="s">
        <v>668</v>
      </c>
      <c r="H216" s="103">
        <v>2024</v>
      </c>
      <c r="I216" s="103">
        <v>2026</v>
      </c>
      <c r="J216" s="9">
        <v>0</v>
      </c>
      <c r="K216" s="9">
        <v>0</v>
      </c>
      <c r="L216" s="120">
        <f t="shared" si="109"/>
        <v>0</v>
      </c>
      <c r="M216" s="9">
        <v>0</v>
      </c>
      <c r="N216" s="9">
        <v>4600000</v>
      </c>
      <c r="O216" s="120">
        <f t="shared" si="110"/>
        <v>4600000</v>
      </c>
      <c r="P216" s="120">
        <v>0</v>
      </c>
      <c r="Q216" s="120">
        <v>4600000</v>
      </c>
      <c r="R216" s="120">
        <f t="shared" si="111"/>
        <v>4600000</v>
      </c>
      <c r="S216" s="120">
        <v>0</v>
      </c>
      <c r="T216" s="120">
        <v>4600000</v>
      </c>
      <c r="U216" s="120">
        <f t="shared" si="112"/>
        <v>4600000</v>
      </c>
      <c r="V216" s="120">
        <v>0</v>
      </c>
      <c r="W216" s="120">
        <v>4600000</v>
      </c>
      <c r="X216" s="120">
        <f t="shared" si="113"/>
        <v>4600000</v>
      </c>
      <c r="Y216" s="120">
        <f t="shared" si="107"/>
        <v>0</v>
      </c>
      <c r="Z216" s="120">
        <f t="shared" si="107"/>
        <v>18400000</v>
      </c>
      <c r="AA216" s="120">
        <f t="shared" si="108"/>
        <v>18400000</v>
      </c>
      <c r="AB216" s="120">
        <v>0</v>
      </c>
      <c r="AC216" s="120">
        <v>0</v>
      </c>
      <c r="AD216" s="120">
        <f t="shared" si="114"/>
        <v>0</v>
      </c>
      <c r="AE216" s="120">
        <v>0</v>
      </c>
      <c r="AF216" s="120">
        <v>0</v>
      </c>
      <c r="AG216" s="120"/>
      <c r="AH216" s="120">
        <f t="shared" si="106"/>
        <v>0</v>
      </c>
      <c r="AI216" s="120">
        <v>0</v>
      </c>
      <c r="AJ216" s="120">
        <v>0</v>
      </c>
      <c r="AK216" s="120">
        <f t="shared" si="115"/>
        <v>0</v>
      </c>
      <c r="AL216" s="101">
        <f t="shared" si="105"/>
        <v>-18400000</v>
      </c>
      <c r="AM216" s="58"/>
      <c r="AN216" s="58"/>
    </row>
    <row r="217" spans="2:40" s="64" customFormat="1" ht="48.75" customHeight="1" x14ac:dyDescent="0.2">
      <c r="B217" s="168" t="s">
        <v>662</v>
      </c>
      <c r="C217" s="96" t="s">
        <v>667</v>
      </c>
      <c r="D217" s="96"/>
      <c r="E217" s="138" t="s">
        <v>127</v>
      </c>
      <c r="F217" s="55" t="s">
        <v>657</v>
      </c>
      <c r="G217" s="1" t="s">
        <v>668</v>
      </c>
      <c r="H217" s="103">
        <v>2025</v>
      </c>
      <c r="I217" s="103">
        <v>2026</v>
      </c>
      <c r="J217" s="9">
        <v>0</v>
      </c>
      <c r="K217" s="9">
        <v>0</v>
      </c>
      <c r="L217" s="120">
        <f t="shared" si="109"/>
        <v>0</v>
      </c>
      <c r="M217" s="9">
        <v>0</v>
      </c>
      <c r="N217" s="9">
        <v>0</v>
      </c>
      <c r="O217" s="120">
        <f t="shared" si="110"/>
        <v>0</v>
      </c>
      <c r="P217" s="120">
        <v>0</v>
      </c>
      <c r="Q217" s="120">
        <v>0</v>
      </c>
      <c r="R217" s="120">
        <f t="shared" si="111"/>
        <v>0</v>
      </c>
      <c r="S217" s="120">
        <v>0</v>
      </c>
      <c r="T217" s="120">
        <v>0</v>
      </c>
      <c r="U217" s="120">
        <f t="shared" si="112"/>
        <v>0</v>
      </c>
      <c r="V217" s="120">
        <v>0</v>
      </c>
      <c r="W217" s="120">
        <v>0</v>
      </c>
      <c r="X217" s="120">
        <f t="shared" si="113"/>
        <v>0</v>
      </c>
      <c r="Y217" s="120">
        <f t="shared" si="107"/>
        <v>0</v>
      </c>
      <c r="Z217" s="120">
        <f t="shared" si="107"/>
        <v>0</v>
      </c>
      <c r="AA217" s="120">
        <f t="shared" si="108"/>
        <v>0</v>
      </c>
      <c r="AB217" s="120">
        <v>0</v>
      </c>
      <c r="AC217" s="120">
        <v>0</v>
      </c>
      <c r="AD217" s="120">
        <f t="shared" si="114"/>
        <v>0</v>
      </c>
      <c r="AE217" s="120">
        <v>0</v>
      </c>
      <c r="AF217" s="120">
        <v>0</v>
      </c>
      <c r="AG217" s="120"/>
      <c r="AH217" s="120">
        <f t="shared" si="106"/>
        <v>0</v>
      </c>
      <c r="AI217" s="120">
        <v>0</v>
      </c>
      <c r="AJ217" s="120">
        <v>0</v>
      </c>
      <c r="AK217" s="120">
        <f t="shared" si="115"/>
        <v>0</v>
      </c>
      <c r="AL217" s="101">
        <f t="shared" si="105"/>
        <v>0</v>
      </c>
      <c r="AM217" s="58"/>
      <c r="AN217" s="58"/>
    </row>
    <row r="218" spans="2:40" s="64" customFormat="1" ht="57" customHeight="1" x14ac:dyDescent="0.2">
      <c r="B218" s="371" t="s">
        <v>15</v>
      </c>
      <c r="C218" s="302" t="s">
        <v>320</v>
      </c>
      <c r="D218" s="302"/>
      <c r="E218" s="296" t="s">
        <v>141</v>
      </c>
      <c r="F218" s="303" t="s">
        <v>349</v>
      </c>
      <c r="G218" s="297" t="s">
        <v>350</v>
      </c>
      <c r="H218" s="371">
        <v>2022</v>
      </c>
      <c r="I218" s="371">
        <v>2026</v>
      </c>
      <c r="J218" s="300">
        <f>SUM(J219:J223)</f>
        <v>0</v>
      </c>
      <c r="K218" s="300">
        <f>SUM(K219:K223)</f>
        <v>0</v>
      </c>
      <c r="L218" s="326">
        <f>J218+K218</f>
        <v>0</v>
      </c>
      <c r="M218" s="300">
        <f>SUM(M219:M223)</f>
        <v>3242140.5</v>
      </c>
      <c r="N218" s="300">
        <f>SUM(N219:N223)</f>
        <v>0</v>
      </c>
      <c r="O218" s="326">
        <f>M218+N218</f>
        <v>3242140.5</v>
      </c>
      <c r="P218" s="300">
        <f>SUM(P219:P223)</f>
        <v>2010955.5</v>
      </c>
      <c r="Q218" s="300">
        <f>SUM(Q219:Q223)</f>
        <v>9200000</v>
      </c>
      <c r="R218" s="326">
        <f>P218+Q218</f>
        <v>11210955.5</v>
      </c>
      <c r="S218" s="300">
        <f>SUM(S219:S223)</f>
        <v>3800057.1</v>
      </c>
      <c r="T218" s="300">
        <f>SUM(T219:T223)</f>
        <v>9200000</v>
      </c>
      <c r="U218" s="326">
        <f>S218+T218</f>
        <v>13000057.1</v>
      </c>
      <c r="V218" s="300">
        <f>SUM(V219:V223)</f>
        <v>2010955.5</v>
      </c>
      <c r="W218" s="300">
        <f>SUM(W219:W223)</f>
        <v>9200000</v>
      </c>
      <c r="X218" s="326">
        <f>V218+W218</f>
        <v>11210955.5</v>
      </c>
      <c r="Y218" s="326">
        <f t="shared" si="107"/>
        <v>11064108.6</v>
      </c>
      <c r="Z218" s="326">
        <f t="shared" si="107"/>
        <v>27600000</v>
      </c>
      <c r="AA218" s="326">
        <f t="shared" si="108"/>
        <v>38664108.600000001</v>
      </c>
      <c r="AB218" s="300">
        <f>SUM(AB219:AB223)</f>
        <v>1969896</v>
      </c>
      <c r="AC218" s="300">
        <f>SUM(AC219:AC223)</f>
        <v>0</v>
      </c>
      <c r="AD218" s="326">
        <f>AB218+AC218</f>
        <v>1969896</v>
      </c>
      <c r="AE218" s="300">
        <f>SUM(AE219:AE223)</f>
        <v>0</v>
      </c>
      <c r="AF218" s="300">
        <f>SUM(AF219:AF223)</f>
        <v>0</v>
      </c>
      <c r="AG218" s="326"/>
      <c r="AH218" s="326">
        <f>AE218+AF218</f>
        <v>0</v>
      </c>
      <c r="AI218" s="300">
        <f>SUM(AI219:AI223)</f>
        <v>1327812.6000000001</v>
      </c>
      <c r="AJ218" s="300">
        <f>SUM(AJ219:AJ223)</f>
        <v>0</v>
      </c>
      <c r="AK218" s="326">
        <f>AI218+AJ218</f>
        <v>1327812.6000000001</v>
      </c>
      <c r="AL218" s="335">
        <f t="shared" si="105"/>
        <v>-35366400</v>
      </c>
      <c r="AM218" s="58"/>
      <c r="AN218" s="79"/>
    </row>
    <row r="219" spans="2:40" s="64" customFormat="1" ht="47.25" x14ac:dyDescent="0.2">
      <c r="B219" s="176" t="s">
        <v>670</v>
      </c>
      <c r="C219" s="96" t="s">
        <v>669</v>
      </c>
      <c r="D219" s="96"/>
      <c r="E219" s="98" t="s">
        <v>141</v>
      </c>
      <c r="F219" s="55" t="s">
        <v>675</v>
      </c>
      <c r="G219" s="1" t="s">
        <v>972</v>
      </c>
      <c r="H219" s="103">
        <v>2023</v>
      </c>
      <c r="I219" s="103">
        <v>2024</v>
      </c>
      <c r="J219" s="9">
        <v>0</v>
      </c>
      <c r="K219" s="9">
        <v>0</v>
      </c>
      <c r="L219" s="120">
        <f t="shared" ref="L219:L231" si="116">SUM(J219:K219)</f>
        <v>0</v>
      </c>
      <c r="M219" s="9">
        <v>1231185</v>
      </c>
      <c r="N219" s="9">
        <v>0</v>
      </c>
      <c r="O219" s="120">
        <f t="shared" ref="O219:O231" si="117">SUM(M219:N219)</f>
        <v>1231185</v>
      </c>
      <c r="P219" s="120">
        <v>0</v>
      </c>
      <c r="Q219" s="120">
        <v>0</v>
      </c>
      <c r="R219" s="120">
        <f t="shared" ref="R219:R231" si="118">SUM(P219:Q219)</f>
        <v>0</v>
      </c>
      <c r="S219" s="120">
        <v>0</v>
      </c>
      <c r="T219" s="120">
        <v>0</v>
      </c>
      <c r="U219" s="120">
        <f t="shared" ref="U219:U231" si="119">SUM(S219:T219)</f>
        <v>0</v>
      </c>
      <c r="V219" s="120">
        <v>0</v>
      </c>
      <c r="W219" s="120">
        <v>0</v>
      </c>
      <c r="X219" s="120">
        <f t="shared" ref="X219:X231" si="120">SUM(V219:W219)</f>
        <v>0</v>
      </c>
      <c r="Y219" s="120">
        <f t="shared" ref="Y219:Z231" si="121">J219+M219+P219+S219+V219</f>
        <v>1231185</v>
      </c>
      <c r="Z219" s="120">
        <f t="shared" si="121"/>
        <v>0</v>
      </c>
      <c r="AA219" s="120">
        <f t="shared" si="108"/>
        <v>1231185</v>
      </c>
      <c r="AB219" s="120">
        <v>1231185</v>
      </c>
      <c r="AC219" s="120">
        <v>0</v>
      </c>
      <c r="AD219" s="120">
        <f t="shared" ref="AD219:AD224" si="122">SUM(AB219:AC219)</f>
        <v>1231185</v>
      </c>
      <c r="AE219" s="177">
        <v>0</v>
      </c>
      <c r="AF219" s="177">
        <v>0</v>
      </c>
      <c r="AG219" s="120"/>
      <c r="AH219" s="120">
        <f t="shared" si="106"/>
        <v>0</v>
      </c>
      <c r="AI219" s="120">
        <v>0</v>
      </c>
      <c r="AJ219" s="120">
        <v>0</v>
      </c>
      <c r="AK219" s="120">
        <f t="shared" ref="AK219:AK231" si="123">SUM(AI219:AJ219)</f>
        <v>0</v>
      </c>
      <c r="AL219" s="255">
        <f t="shared" si="105"/>
        <v>0</v>
      </c>
      <c r="AM219" s="58"/>
      <c r="AN219" s="79"/>
    </row>
    <row r="220" spans="2:40" s="64" customFormat="1" ht="34.5" customHeight="1" x14ac:dyDescent="0.2">
      <c r="B220" s="176" t="s">
        <v>671</v>
      </c>
      <c r="C220" s="96" t="s">
        <v>676</v>
      </c>
      <c r="D220" s="96"/>
      <c r="E220" s="98" t="s">
        <v>980</v>
      </c>
      <c r="F220" s="55" t="s">
        <v>668</v>
      </c>
      <c r="G220" s="1" t="s">
        <v>973</v>
      </c>
      <c r="H220" s="103">
        <v>2023</v>
      </c>
      <c r="I220" s="103">
        <v>2026</v>
      </c>
      <c r="J220" s="9">
        <v>0</v>
      </c>
      <c r="K220" s="9">
        <v>0</v>
      </c>
      <c r="L220" s="120">
        <f t="shared" si="116"/>
        <v>0</v>
      </c>
      <c r="M220" s="9">
        <v>2010955.5</v>
      </c>
      <c r="N220" s="9">
        <v>0</v>
      </c>
      <c r="O220" s="120">
        <f t="shared" si="117"/>
        <v>2010955.5</v>
      </c>
      <c r="P220" s="120">
        <v>2010955.5</v>
      </c>
      <c r="Q220" s="120">
        <v>0</v>
      </c>
      <c r="R220" s="120">
        <f t="shared" si="118"/>
        <v>2010955.5</v>
      </c>
      <c r="S220" s="120">
        <v>2010955.5</v>
      </c>
      <c r="T220" s="120">
        <v>0</v>
      </c>
      <c r="U220" s="120">
        <f t="shared" si="119"/>
        <v>2010955.5</v>
      </c>
      <c r="V220" s="120">
        <v>2010955.5</v>
      </c>
      <c r="W220" s="120">
        <v>0</v>
      </c>
      <c r="X220" s="120">
        <f t="shared" si="120"/>
        <v>2010955.5</v>
      </c>
      <c r="Y220" s="120">
        <f t="shared" si="121"/>
        <v>8043822</v>
      </c>
      <c r="Z220" s="120">
        <f t="shared" si="121"/>
        <v>0</v>
      </c>
      <c r="AA220" s="120">
        <f t="shared" si="108"/>
        <v>8043822</v>
      </c>
      <c r="AB220" s="120">
        <v>738711</v>
      </c>
      <c r="AC220" s="120">
        <v>0</v>
      </c>
      <c r="AD220" s="120">
        <f t="shared" si="122"/>
        <v>738711</v>
      </c>
      <c r="AE220" s="177">
        <v>0</v>
      </c>
      <c r="AF220" s="177">
        <v>0</v>
      </c>
      <c r="AG220" s="120"/>
      <c r="AH220" s="120">
        <f t="shared" si="106"/>
        <v>0</v>
      </c>
      <c r="AI220" s="120">
        <v>738711</v>
      </c>
      <c r="AJ220" s="120">
        <v>0</v>
      </c>
      <c r="AK220" s="120">
        <f t="shared" si="123"/>
        <v>738711</v>
      </c>
      <c r="AL220" s="255">
        <f t="shared" si="105"/>
        <v>-6566400</v>
      </c>
      <c r="AM220" s="58"/>
      <c r="AN220" s="79"/>
    </row>
    <row r="221" spans="2:40" s="64" customFormat="1" ht="47.25" x14ac:dyDescent="0.2">
      <c r="B221" s="176" t="s">
        <v>672</v>
      </c>
      <c r="C221" s="96" t="s">
        <v>677</v>
      </c>
      <c r="D221" s="96"/>
      <c r="E221" s="98" t="s">
        <v>141</v>
      </c>
      <c r="F221" s="55" t="s">
        <v>675</v>
      </c>
      <c r="G221" s="1" t="s">
        <v>981</v>
      </c>
      <c r="H221" s="103">
        <v>2023</v>
      </c>
      <c r="I221" s="103">
        <v>2026</v>
      </c>
      <c r="J221" s="9">
        <v>0</v>
      </c>
      <c r="K221" s="9">
        <v>0</v>
      </c>
      <c r="L221" s="120">
        <f t="shared" si="116"/>
        <v>0</v>
      </c>
      <c r="M221" s="9">
        <v>0</v>
      </c>
      <c r="N221" s="9">
        <v>0</v>
      </c>
      <c r="O221" s="120">
        <f t="shared" si="117"/>
        <v>0</v>
      </c>
      <c r="P221" s="120">
        <v>0</v>
      </c>
      <c r="Q221" s="120">
        <v>4600000</v>
      </c>
      <c r="R221" s="120">
        <f t="shared" si="118"/>
        <v>4600000</v>
      </c>
      <c r="S221" s="120">
        <v>0</v>
      </c>
      <c r="T221" s="120">
        <v>4600000</v>
      </c>
      <c r="U221" s="120">
        <f t="shared" si="119"/>
        <v>4600000</v>
      </c>
      <c r="V221" s="120">
        <v>0</v>
      </c>
      <c r="W221" s="120">
        <v>4600000</v>
      </c>
      <c r="X221" s="120">
        <f t="shared" si="120"/>
        <v>4600000</v>
      </c>
      <c r="Y221" s="120">
        <f t="shared" si="121"/>
        <v>0</v>
      </c>
      <c r="Z221" s="120">
        <f t="shared" si="121"/>
        <v>13800000</v>
      </c>
      <c r="AA221" s="120">
        <f t="shared" si="108"/>
        <v>13800000</v>
      </c>
      <c r="AB221" s="120">
        <v>0</v>
      </c>
      <c r="AC221" s="120">
        <v>0</v>
      </c>
      <c r="AD221" s="120">
        <f t="shared" si="122"/>
        <v>0</v>
      </c>
      <c r="AE221" s="177">
        <v>0</v>
      </c>
      <c r="AF221" s="177">
        <v>0</v>
      </c>
      <c r="AG221" s="120"/>
      <c r="AH221" s="120">
        <f t="shared" si="106"/>
        <v>0</v>
      </c>
      <c r="AI221" s="120">
        <v>0</v>
      </c>
      <c r="AJ221" s="120">
        <v>0</v>
      </c>
      <c r="AK221" s="120">
        <f t="shared" si="123"/>
        <v>0</v>
      </c>
      <c r="AL221" s="255">
        <f t="shared" si="105"/>
        <v>-13800000</v>
      </c>
      <c r="AM221" s="58"/>
      <c r="AN221" s="79"/>
    </row>
    <row r="222" spans="2:40" s="64" customFormat="1" ht="47.25" x14ac:dyDescent="0.2">
      <c r="B222" s="176" t="s">
        <v>673</v>
      </c>
      <c r="C222" s="96" t="s">
        <v>678</v>
      </c>
      <c r="D222" s="96"/>
      <c r="E222" s="98" t="s">
        <v>141</v>
      </c>
      <c r="F222" s="55" t="s">
        <v>680</v>
      </c>
      <c r="G222" s="1"/>
      <c r="H222" s="103">
        <v>2024</v>
      </c>
      <c r="I222" s="103">
        <v>2026</v>
      </c>
      <c r="J222" s="9">
        <v>0</v>
      </c>
      <c r="K222" s="9">
        <v>0</v>
      </c>
      <c r="L222" s="120">
        <f t="shared" si="116"/>
        <v>0</v>
      </c>
      <c r="M222" s="9">
        <v>0</v>
      </c>
      <c r="N222" s="9">
        <v>0</v>
      </c>
      <c r="O222" s="120">
        <f t="shared" si="117"/>
        <v>0</v>
      </c>
      <c r="P222" s="120">
        <v>0</v>
      </c>
      <c r="Q222" s="120">
        <v>4600000</v>
      </c>
      <c r="R222" s="120">
        <f t="shared" si="118"/>
        <v>4600000</v>
      </c>
      <c r="S222" s="120">
        <v>0</v>
      </c>
      <c r="T222" s="120">
        <v>4600000</v>
      </c>
      <c r="U222" s="120">
        <f t="shared" si="119"/>
        <v>4600000</v>
      </c>
      <c r="V222" s="120">
        <v>0</v>
      </c>
      <c r="W222" s="120">
        <v>4600000</v>
      </c>
      <c r="X222" s="120">
        <f t="shared" si="120"/>
        <v>4600000</v>
      </c>
      <c r="Y222" s="120">
        <f t="shared" si="121"/>
        <v>0</v>
      </c>
      <c r="Z222" s="120">
        <f t="shared" si="121"/>
        <v>13800000</v>
      </c>
      <c r="AA222" s="120">
        <f t="shared" si="108"/>
        <v>13800000</v>
      </c>
      <c r="AB222" s="120">
        <v>0</v>
      </c>
      <c r="AC222" s="120">
        <v>0</v>
      </c>
      <c r="AD222" s="120">
        <f t="shared" si="122"/>
        <v>0</v>
      </c>
      <c r="AE222" s="177">
        <v>0</v>
      </c>
      <c r="AF222" s="177">
        <v>0</v>
      </c>
      <c r="AG222" s="120"/>
      <c r="AH222" s="120">
        <f t="shared" si="106"/>
        <v>0</v>
      </c>
      <c r="AI222" s="120">
        <v>0</v>
      </c>
      <c r="AJ222" s="120">
        <v>0</v>
      </c>
      <c r="AK222" s="120">
        <f t="shared" si="123"/>
        <v>0</v>
      </c>
      <c r="AL222" s="255">
        <f t="shared" si="105"/>
        <v>-13800000</v>
      </c>
      <c r="AM222" s="58"/>
      <c r="AN222" s="79"/>
    </row>
    <row r="223" spans="2:40" s="64" customFormat="1" ht="38.25" customHeight="1" x14ac:dyDescent="0.2">
      <c r="B223" s="176" t="s">
        <v>674</v>
      </c>
      <c r="C223" s="96" t="s">
        <v>679</v>
      </c>
      <c r="D223" s="96"/>
      <c r="E223" s="98" t="s">
        <v>141</v>
      </c>
      <c r="F223" s="55" t="s">
        <v>675</v>
      </c>
      <c r="G223" s="1" t="s">
        <v>982</v>
      </c>
      <c r="H223" s="103">
        <v>2024</v>
      </c>
      <c r="I223" s="103">
        <v>2026</v>
      </c>
      <c r="J223" s="9">
        <v>0</v>
      </c>
      <c r="K223" s="9">
        <v>0</v>
      </c>
      <c r="L223" s="120">
        <f t="shared" si="116"/>
        <v>0</v>
      </c>
      <c r="M223" s="9">
        <v>0</v>
      </c>
      <c r="N223" s="9">
        <v>0</v>
      </c>
      <c r="O223" s="120">
        <f t="shared" si="117"/>
        <v>0</v>
      </c>
      <c r="P223" s="120">
        <v>0</v>
      </c>
      <c r="Q223" s="120">
        <v>0</v>
      </c>
      <c r="R223" s="120">
        <f t="shared" si="118"/>
        <v>0</v>
      </c>
      <c r="S223" s="120">
        <v>1789101.6</v>
      </c>
      <c r="T223" s="120">
        <v>0</v>
      </c>
      <c r="U223" s="120">
        <f t="shared" si="119"/>
        <v>1789101.6</v>
      </c>
      <c r="V223" s="120">
        <v>0</v>
      </c>
      <c r="W223" s="120">
        <v>0</v>
      </c>
      <c r="X223" s="120">
        <f t="shared" si="120"/>
        <v>0</v>
      </c>
      <c r="Y223" s="120">
        <f t="shared" si="121"/>
        <v>1789101.6</v>
      </c>
      <c r="Z223" s="120">
        <f t="shared" si="121"/>
        <v>0</v>
      </c>
      <c r="AA223" s="120">
        <f t="shared" si="108"/>
        <v>1789101.6</v>
      </c>
      <c r="AB223" s="120">
        <v>0</v>
      </c>
      <c r="AC223" s="120">
        <v>0</v>
      </c>
      <c r="AD223" s="120">
        <f t="shared" si="122"/>
        <v>0</v>
      </c>
      <c r="AE223" s="177">
        <v>0</v>
      </c>
      <c r="AF223" s="177">
        <v>0</v>
      </c>
      <c r="AG223" s="120"/>
      <c r="AH223" s="120">
        <f t="shared" si="106"/>
        <v>0</v>
      </c>
      <c r="AI223" s="120">
        <v>589101.6</v>
      </c>
      <c r="AJ223" s="120">
        <v>0</v>
      </c>
      <c r="AK223" s="120">
        <f t="shared" si="123"/>
        <v>589101.6</v>
      </c>
      <c r="AL223" s="255">
        <f t="shared" si="105"/>
        <v>-1200000</v>
      </c>
      <c r="AM223" s="58"/>
      <c r="AN223" s="79"/>
    </row>
    <row r="224" spans="2:40" s="64" customFormat="1" ht="57" customHeight="1" x14ac:dyDescent="0.2">
      <c r="B224" s="415" t="s">
        <v>983</v>
      </c>
      <c r="C224" s="406" t="s">
        <v>999</v>
      </c>
      <c r="D224" s="406"/>
      <c r="E224" s="408" t="s">
        <v>809</v>
      </c>
      <c r="F224" s="409" t="s">
        <v>808</v>
      </c>
      <c r="G224" s="410" t="s">
        <v>991</v>
      </c>
      <c r="H224" s="408">
        <v>2023</v>
      </c>
      <c r="I224" s="408">
        <v>2026</v>
      </c>
      <c r="J224" s="411">
        <f>SUM(J225:J227)</f>
        <v>0</v>
      </c>
      <c r="K224" s="411">
        <f t="shared" ref="K224:AJ224" si="124">SUM(K225:K227)</f>
        <v>0</v>
      </c>
      <c r="L224" s="411">
        <f t="shared" si="116"/>
        <v>0</v>
      </c>
      <c r="M224" s="411">
        <f t="shared" si="124"/>
        <v>2407255.4</v>
      </c>
      <c r="N224" s="411">
        <f t="shared" si="124"/>
        <v>345000</v>
      </c>
      <c r="O224" s="411">
        <f t="shared" si="117"/>
        <v>2752255.4</v>
      </c>
      <c r="P224" s="411">
        <f t="shared" si="124"/>
        <v>1982966.4</v>
      </c>
      <c r="Q224" s="411">
        <f t="shared" si="124"/>
        <v>345000</v>
      </c>
      <c r="R224" s="411">
        <f t="shared" si="118"/>
        <v>2327966.4</v>
      </c>
      <c r="S224" s="411">
        <f t="shared" si="124"/>
        <v>1982966.4</v>
      </c>
      <c r="T224" s="411">
        <f t="shared" si="124"/>
        <v>345000</v>
      </c>
      <c r="U224" s="411">
        <f t="shared" si="119"/>
        <v>2327966.4</v>
      </c>
      <c r="V224" s="411">
        <f t="shared" si="124"/>
        <v>1982966.4</v>
      </c>
      <c r="W224" s="411">
        <f t="shared" si="124"/>
        <v>345000</v>
      </c>
      <c r="X224" s="411">
        <f t="shared" si="120"/>
        <v>2327966.4</v>
      </c>
      <c r="Y224" s="411">
        <f t="shared" si="121"/>
        <v>8356154.5999999996</v>
      </c>
      <c r="Z224" s="411">
        <f t="shared" si="124"/>
        <v>1380000</v>
      </c>
      <c r="AA224" s="411">
        <f t="shared" ref="AA224:AA231" si="125">SUM(Y224:Z224)</f>
        <v>9736154.5999999996</v>
      </c>
      <c r="AB224" s="411">
        <f t="shared" si="124"/>
        <v>4162222</v>
      </c>
      <c r="AC224" s="411">
        <f t="shared" si="124"/>
        <v>690000</v>
      </c>
      <c r="AD224" s="411">
        <f t="shared" si="122"/>
        <v>4852222</v>
      </c>
      <c r="AE224" s="411">
        <f t="shared" si="124"/>
        <v>0</v>
      </c>
      <c r="AF224" s="411">
        <f t="shared" si="124"/>
        <v>0</v>
      </c>
      <c r="AG224" s="411"/>
      <c r="AH224" s="411">
        <f t="shared" ref="AH224:AH231" si="126">AE224+AF224</f>
        <v>0</v>
      </c>
      <c r="AI224" s="411">
        <f t="shared" si="124"/>
        <v>3965933</v>
      </c>
      <c r="AJ224" s="411">
        <f t="shared" si="124"/>
        <v>690000</v>
      </c>
      <c r="AK224" s="411">
        <f t="shared" si="123"/>
        <v>4655933</v>
      </c>
      <c r="AL224" s="414">
        <f t="shared" si="105"/>
        <v>-227999.59999999963</v>
      </c>
      <c r="AM224" s="58"/>
      <c r="AN224" s="79"/>
    </row>
    <row r="225" spans="2:40" s="64" customFormat="1" ht="52.5" customHeight="1" x14ac:dyDescent="0.2">
      <c r="B225" s="176" t="s">
        <v>986</v>
      </c>
      <c r="C225" s="96" t="s">
        <v>985</v>
      </c>
      <c r="D225" s="96"/>
      <c r="E225" s="98" t="s">
        <v>809</v>
      </c>
      <c r="F225" s="55" t="s">
        <v>808</v>
      </c>
      <c r="G225" s="1" t="s">
        <v>991</v>
      </c>
      <c r="H225" s="103">
        <v>2023</v>
      </c>
      <c r="I225" s="103">
        <v>2023</v>
      </c>
      <c r="J225" s="9">
        <v>0</v>
      </c>
      <c r="K225" s="9">
        <v>0</v>
      </c>
      <c r="L225" s="411">
        <f t="shared" si="116"/>
        <v>0</v>
      </c>
      <c r="M225" s="421">
        <v>424289</v>
      </c>
      <c r="N225" s="9">
        <v>0</v>
      </c>
      <c r="O225" s="411">
        <f t="shared" si="117"/>
        <v>424289</v>
      </c>
      <c r="P225" s="120">
        <v>0</v>
      </c>
      <c r="Q225" s="120">
        <v>0</v>
      </c>
      <c r="R225" s="411">
        <f t="shared" si="118"/>
        <v>0</v>
      </c>
      <c r="S225" s="120">
        <v>0</v>
      </c>
      <c r="T225" s="120">
        <v>0</v>
      </c>
      <c r="U225" s="411">
        <f t="shared" si="119"/>
        <v>0</v>
      </c>
      <c r="V225" s="120">
        <v>0</v>
      </c>
      <c r="W225" s="120">
        <v>0</v>
      </c>
      <c r="X225" s="120">
        <f t="shared" si="120"/>
        <v>0</v>
      </c>
      <c r="Y225" s="120">
        <f t="shared" si="121"/>
        <v>424289</v>
      </c>
      <c r="Z225" s="120">
        <f t="shared" si="121"/>
        <v>0</v>
      </c>
      <c r="AA225" s="120">
        <f t="shared" si="125"/>
        <v>424289</v>
      </c>
      <c r="AB225" s="120">
        <v>196289</v>
      </c>
      <c r="AC225" s="120">
        <v>0</v>
      </c>
      <c r="AD225" s="120">
        <v>196289</v>
      </c>
      <c r="AE225" s="177">
        <v>0</v>
      </c>
      <c r="AF225" s="177">
        <v>0</v>
      </c>
      <c r="AG225" s="120"/>
      <c r="AH225" s="9">
        <f t="shared" si="126"/>
        <v>0</v>
      </c>
      <c r="AI225" s="120">
        <v>0</v>
      </c>
      <c r="AJ225" s="120">
        <v>0</v>
      </c>
      <c r="AK225" s="120">
        <f t="shared" si="123"/>
        <v>0</v>
      </c>
      <c r="AL225" s="255">
        <f>SUM(AK225+AH225+AD225)-AA225</f>
        <v>-228000</v>
      </c>
      <c r="AM225" s="58"/>
      <c r="AN225" s="79"/>
    </row>
    <row r="226" spans="2:40" s="64" customFormat="1" ht="60" customHeight="1" x14ac:dyDescent="0.2">
      <c r="B226" s="176" t="s">
        <v>987</v>
      </c>
      <c r="C226" s="96" t="s">
        <v>989</v>
      </c>
      <c r="D226" s="96"/>
      <c r="E226" s="98" t="s">
        <v>809</v>
      </c>
      <c r="F226" s="55" t="s">
        <v>808</v>
      </c>
      <c r="G226" s="1" t="s">
        <v>991</v>
      </c>
      <c r="H226" s="103">
        <v>2023</v>
      </c>
      <c r="I226" s="103">
        <v>2026</v>
      </c>
      <c r="J226" s="9">
        <v>0</v>
      </c>
      <c r="K226" s="9">
        <v>0</v>
      </c>
      <c r="L226" s="411">
        <f t="shared" si="116"/>
        <v>0</v>
      </c>
      <c r="M226" s="9">
        <v>0</v>
      </c>
      <c r="N226" s="9">
        <v>345000</v>
      </c>
      <c r="O226" s="411">
        <f t="shared" si="117"/>
        <v>345000</v>
      </c>
      <c r="P226" s="120">
        <v>0</v>
      </c>
      <c r="Q226" s="120">
        <v>345000</v>
      </c>
      <c r="R226" s="411">
        <f t="shared" si="118"/>
        <v>345000</v>
      </c>
      <c r="S226" s="120">
        <v>0</v>
      </c>
      <c r="T226" s="120">
        <v>345000</v>
      </c>
      <c r="U226" s="411">
        <f t="shared" si="119"/>
        <v>345000</v>
      </c>
      <c r="V226" s="120">
        <v>0</v>
      </c>
      <c r="W226" s="120">
        <v>345000</v>
      </c>
      <c r="X226" s="120">
        <f t="shared" si="120"/>
        <v>345000</v>
      </c>
      <c r="Y226" s="120">
        <f t="shared" si="121"/>
        <v>0</v>
      </c>
      <c r="Z226" s="120">
        <f t="shared" si="121"/>
        <v>1380000</v>
      </c>
      <c r="AA226" s="120">
        <f t="shared" si="125"/>
        <v>1380000</v>
      </c>
      <c r="AB226" s="120">
        <v>0</v>
      </c>
      <c r="AC226" s="120">
        <v>690000</v>
      </c>
      <c r="AD226" s="120">
        <f t="shared" ref="AD226:AD231" si="127">SUM(AB226:AC226)</f>
        <v>690000</v>
      </c>
      <c r="AE226" s="177">
        <v>0</v>
      </c>
      <c r="AF226" s="177">
        <v>0</v>
      </c>
      <c r="AG226" s="120"/>
      <c r="AH226" s="120">
        <f t="shared" si="126"/>
        <v>0</v>
      </c>
      <c r="AI226" s="120">
        <v>0</v>
      </c>
      <c r="AJ226" s="120">
        <v>690000</v>
      </c>
      <c r="AK226" s="120">
        <f t="shared" si="123"/>
        <v>690000</v>
      </c>
      <c r="AL226" s="255">
        <f t="shared" si="105"/>
        <v>0</v>
      </c>
      <c r="AM226" s="58"/>
      <c r="AN226" s="79"/>
    </row>
    <row r="227" spans="2:40" s="64" customFormat="1" ht="47.25" x14ac:dyDescent="0.2">
      <c r="B227" s="176" t="s">
        <v>988</v>
      </c>
      <c r="C227" s="96" t="s">
        <v>990</v>
      </c>
      <c r="D227" s="96"/>
      <c r="E227" s="98" t="s">
        <v>809</v>
      </c>
      <c r="F227" s="55" t="s">
        <v>808</v>
      </c>
      <c r="G227" s="1" t="s">
        <v>991</v>
      </c>
      <c r="H227" s="103">
        <v>2023</v>
      </c>
      <c r="I227" s="103">
        <v>2026</v>
      </c>
      <c r="J227" s="9">
        <v>0</v>
      </c>
      <c r="K227" s="9">
        <v>0</v>
      </c>
      <c r="L227" s="411">
        <f t="shared" si="116"/>
        <v>0</v>
      </c>
      <c r="M227" s="9">
        <v>1982966.4</v>
      </c>
      <c r="N227" s="9">
        <v>0</v>
      </c>
      <c r="O227" s="411">
        <f t="shared" si="117"/>
        <v>1982966.4</v>
      </c>
      <c r="P227" s="120">
        <v>1982966.4</v>
      </c>
      <c r="Q227" s="120">
        <v>0</v>
      </c>
      <c r="R227" s="411">
        <f t="shared" si="118"/>
        <v>1982966.4</v>
      </c>
      <c r="S227" s="120">
        <v>1982966.4</v>
      </c>
      <c r="T227" s="120">
        <v>0</v>
      </c>
      <c r="U227" s="411">
        <f t="shared" si="119"/>
        <v>1982966.4</v>
      </c>
      <c r="V227" s="120">
        <v>1982966.4</v>
      </c>
      <c r="W227" s="120">
        <v>0</v>
      </c>
      <c r="X227" s="120">
        <f t="shared" si="120"/>
        <v>1982966.4</v>
      </c>
      <c r="Y227" s="120">
        <f t="shared" si="121"/>
        <v>7931865.5999999996</v>
      </c>
      <c r="Z227" s="120">
        <f t="shared" si="121"/>
        <v>0</v>
      </c>
      <c r="AA227" s="120">
        <f t="shared" si="125"/>
        <v>7931865.5999999996</v>
      </c>
      <c r="AB227" s="120">
        <v>3965933</v>
      </c>
      <c r="AC227" s="120">
        <v>0</v>
      </c>
      <c r="AD227" s="120">
        <f t="shared" si="127"/>
        <v>3965933</v>
      </c>
      <c r="AE227" s="177">
        <v>0</v>
      </c>
      <c r="AF227" s="177">
        <v>0</v>
      </c>
      <c r="AG227" s="120"/>
      <c r="AH227" s="120">
        <f t="shared" si="126"/>
        <v>0</v>
      </c>
      <c r="AI227" s="120">
        <v>3965933</v>
      </c>
      <c r="AJ227" s="120">
        <v>0</v>
      </c>
      <c r="AK227" s="120">
        <f t="shared" si="123"/>
        <v>3965933</v>
      </c>
      <c r="AL227" s="420">
        <f t="shared" si="105"/>
        <v>0.40000000037252903</v>
      </c>
      <c r="AM227" s="58"/>
      <c r="AN227" s="79"/>
    </row>
    <row r="228" spans="2:40" s="64" customFormat="1" ht="43.5" customHeight="1" x14ac:dyDescent="0.2">
      <c r="B228" s="415" t="s">
        <v>984</v>
      </c>
      <c r="C228" s="406" t="s">
        <v>992</v>
      </c>
      <c r="D228" s="406"/>
      <c r="E228" s="408" t="s">
        <v>472</v>
      </c>
      <c r="F228" s="409" t="s">
        <v>957</v>
      </c>
      <c r="G228" s="410" t="s">
        <v>998</v>
      </c>
      <c r="H228" s="408">
        <v>2023</v>
      </c>
      <c r="I228" s="408">
        <v>2026</v>
      </c>
      <c r="J228" s="411">
        <f>SUM(J229:J231)</f>
        <v>0</v>
      </c>
      <c r="K228" s="411">
        <f>SUM(K229:K231)</f>
        <v>0</v>
      </c>
      <c r="L228" s="416">
        <f t="shared" si="116"/>
        <v>0</v>
      </c>
      <c r="M228" s="411">
        <f>SUM(M229:M231)</f>
        <v>991483</v>
      </c>
      <c r="N228" s="411">
        <f>SUM(N229:N231)</f>
        <v>0</v>
      </c>
      <c r="O228" s="416">
        <f t="shared" si="117"/>
        <v>991483</v>
      </c>
      <c r="P228" s="411">
        <f>SUM(P229:P231)</f>
        <v>1415772</v>
      </c>
      <c r="Q228" s="411">
        <f>SUM(Q229:Q231)</f>
        <v>598000</v>
      </c>
      <c r="R228" s="416">
        <f t="shared" si="118"/>
        <v>2013772</v>
      </c>
      <c r="S228" s="411">
        <f>SUM(S229:S231)</f>
        <v>991483</v>
      </c>
      <c r="T228" s="411">
        <f>SUM(T229:T231)</f>
        <v>0</v>
      </c>
      <c r="U228" s="416">
        <f t="shared" si="119"/>
        <v>991483</v>
      </c>
      <c r="V228" s="411">
        <f>SUM(V229:V231)</f>
        <v>991483</v>
      </c>
      <c r="W228" s="411">
        <f>SUM(W229:W231)</f>
        <v>0</v>
      </c>
      <c r="X228" s="416">
        <f t="shared" si="120"/>
        <v>991483</v>
      </c>
      <c r="Y228" s="411">
        <f t="shared" si="121"/>
        <v>4390221</v>
      </c>
      <c r="Z228" s="411">
        <f t="shared" si="121"/>
        <v>598000</v>
      </c>
      <c r="AA228" s="416">
        <f t="shared" si="125"/>
        <v>4988221</v>
      </c>
      <c r="AB228" s="411">
        <f>SUM(AB229:AB231)</f>
        <v>2179255</v>
      </c>
      <c r="AC228" s="411">
        <f>SUM(AC229:AC231)</f>
        <v>598000</v>
      </c>
      <c r="AD228" s="416">
        <f t="shared" si="127"/>
        <v>2777255</v>
      </c>
      <c r="AE228" s="411">
        <f>SUM(AE229:AE231)</f>
        <v>0</v>
      </c>
      <c r="AF228" s="411">
        <f>SUM(AF229:AF231)</f>
        <v>0</v>
      </c>
      <c r="AG228" s="416"/>
      <c r="AH228" s="416">
        <f t="shared" si="126"/>
        <v>0</v>
      </c>
      <c r="AI228" s="411">
        <f>SUM(AI229:AI231)</f>
        <v>1982966</v>
      </c>
      <c r="AJ228" s="411">
        <f>SUM(AJ229:AJ231)</f>
        <v>0</v>
      </c>
      <c r="AK228" s="416">
        <f t="shared" si="123"/>
        <v>1982966</v>
      </c>
      <c r="AL228" s="414">
        <f t="shared" si="105"/>
        <v>-228000</v>
      </c>
      <c r="AM228" s="58"/>
      <c r="AN228" s="79"/>
    </row>
    <row r="229" spans="2:40" s="64" customFormat="1" ht="61.5" customHeight="1" x14ac:dyDescent="0.2">
      <c r="B229" s="176" t="s">
        <v>994</v>
      </c>
      <c r="C229" s="96" t="s">
        <v>993</v>
      </c>
      <c r="D229" s="96"/>
      <c r="E229" s="98" t="s">
        <v>472</v>
      </c>
      <c r="F229" s="55" t="s">
        <v>957</v>
      </c>
      <c r="G229" s="1" t="s">
        <v>998</v>
      </c>
      <c r="H229" s="103">
        <v>2024</v>
      </c>
      <c r="I229" s="103">
        <v>2024</v>
      </c>
      <c r="J229" s="9">
        <v>0</v>
      </c>
      <c r="K229" s="9">
        <v>0</v>
      </c>
      <c r="L229" s="416">
        <f t="shared" si="116"/>
        <v>0</v>
      </c>
      <c r="M229" s="9">
        <v>0</v>
      </c>
      <c r="N229" s="9">
        <v>0</v>
      </c>
      <c r="O229" s="120">
        <f t="shared" si="117"/>
        <v>0</v>
      </c>
      <c r="P229" s="120">
        <v>424289</v>
      </c>
      <c r="Q229" s="120">
        <v>0</v>
      </c>
      <c r="R229" s="120">
        <f t="shared" si="118"/>
        <v>424289</v>
      </c>
      <c r="S229" s="120">
        <v>0</v>
      </c>
      <c r="T229" s="120">
        <v>0</v>
      </c>
      <c r="U229" s="120">
        <f t="shared" si="119"/>
        <v>0</v>
      </c>
      <c r="V229" s="120">
        <v>0</v>
      </c>
      <c r="W229" s="120">
        <v>0</v>
      </c>
      <c r="X229" s="120">
        <f t="shared" si="120"/>
        <v>0</v>
      </c>
      <c r="Y229" s="120">
        <f t="shared" si="121"/>
        <v>424289</v>
      </c>
      <c r="Z229" s="120">
        <f t="shared" si="121"/>
        <v>0</v>
      </c>
      <c r="AA229" s="120">
        <f t="shared" si="125"/>
        <v>424289</v>
      </c>
      <c r="AB229" s="120">
        <v>196289</v>
      </c>
      <c r="AC229" s="120">
        <v>0</v>
      </c>
      <c r="AD229" s="120">
        <f t="shared" si="127"/>
        <v>196289</v>
      </c>
      <c r="AE229" s="177">
        <v>0</v>
      </c>
      <c r="AF229" s="177">
        <v>0</v>
      </c>
      <c r="AG229" s="120"/>
      <c r="AH229" s="120">
        <f t="shared" si="126"/>
        <v>0</v>
      </c>
      <c r="AI229" s="120">
        <v>0</v>
      </c>
      <c r="AJ229" s="120">
        <v>0</v>
      </c>
      <c r="AK229" s="120">
        <f t="shared" si="123"/>
        <v>0</v>
      </c>
      <c r="AL229" s="255">
        <f t="shared" si="105"/>
        <v>-228000</v>
      </c>
      <c r="AM229" s="58"/>
      <c r="AN229" s="79"/>
    </row>
    <row r="230" spans="2:40" s="64" customFormat="1" ht="41.25" customHeight="1" x14ac:dyDescent="0.2">
      <c r="B230" s="176" t="s">
        <v>995</v>
      </c>
      <c r="C230" s="96" t="s">
        <v>1000</v>
      </c>
      <c r="D230" s="96"/>
      <c r="E230" s="98" t="s">
        <v>472</v>
      </c>
      <c r="F230" s="55" t="s">
        <v>957</v>
      </c>
      <c r="G230" s="1" t="s">
        <v>998</v>
      </c>
      <c r="H230" s="103">
        <v>2024</v>
      </c>
      <c r="I230" s="103">
        <v>2024</v>
      </c>
      <c r="J230" s="9">
        <v>0</v>
      </c>
      <c r="K230" s="9">
        <v>0</v>
      </c>
      <c r="L230" s="416">
        <f t="shared" si="116"/>
        <v>0</v>
      </c>
      <c r="M230" s="9">
        <v>0</v>
      </c>
      <c r="N230" s="9">
        <v>0</v>
      </c>
      <c r="O230" s="120">
        <f t="shared" si="117"/>
        <v>0</v>
      </c>
      <c r="P230" s="120">
        <v>0</v>
      </c>
      <c r="Q230" s="120">
        <v>598000</v>
      </c>
      <c r="R230" s="120">
        <f t="shared" si="118"/>
        <v>598000</v>
      </c>
      <c r="S230" s="120">
        <v>0</v>
      </c>
      <c r="T230" s="120">
        <v>0</v>
      </c>
      <c r="U230" s="120">
        <f t="shared" si="119"/>
        <v>0</v>
      </c>
      <c r="V230" s="120">
        <v>0</v>
      </c>
      <c r="W230" s="120">
        <v>0</v>
      </c>
      <c r="X230" s="120">
        <f t="shared" si="120"/>
        <v>0</v>
      </c>
      <c r="Y230" s="120">
        <f t="shared" si="121"/>
        <v>0</v>
      </c>
      <c r="Z230" s="120">
        <f t="shared" si="121"/>
        <v>598000</v>
      </c>
      <c r="AA230" s="120">
        <f t="shared" si="125"/>
        <v>598000</v>
      </c>
      <c r="AB230" s="120">
        <v>0</v>
      </c>
      <c r="AC230" s="120">
        <v>598000</v>
      </c>
      <c r="AD230" s="120">
        <f t="shared" si="127"/>
        <v>598000</v>
      </c>
      <c r="AE230" s="177">
        <v>0</v>
      </c>
      <c r="AF230" s="177">
        <v>0</v>
      </c>
      <c r="AG230" s="120"/>
      <c r="AH230" s="120">
        <f t="shared" si="126"/>
        <v>0</v>
      </c>
      <c r="AI230" s="120">
        <v>0</v>
      </c>
      <c r="AJ230" s="120">
        <v>0</v>
      </c>
      <c r="AK230" s="120">
        <f t="shared" si="123"/>
        <v>0</v>
      </c>
      <c r="AL230" s="255">
        <f t="shared" si="105"/>
        <v>0</v>
      </c>
      <c r="AM230" s="58"/>
      <c r="AN230" s="79"/>
    </row>
    <row r="231" spans="2:40" s="64" customFormat="1" ht="52.5" customHeight="1" x14ac:dyDescent="0.2">
      <c r="B231" s="176" t="s">
        <v>996</v>
      </c>
      <c r="C231" s="96" t="s">
        <v>997</v>
      </c>
      <c r="D231" s="96"/>
      <c r="E231" s="98" t="s">
        <v>472</v>
      </c>
      <c r="F231" s="55" t="s">
        <v>957</v>
      </c>
      <c r="G231" s="1"/>
      <c r="H231" s="103">
        <v>2023</v>
      </c>
      <c r="I231" s="103">
        <v>2026</v>
      </c>
      <c r="J231" s="9">
        <v>0</v>
      </c>
      <c r="K231" s="9">
        <v>0</v>
      </c>
      <c r="L231" s="416">
        <f t="shared" si="116"/>
        <v>0</v>
      </c>
      <c r="M231" s="9">
        <v>991483</v>
      </c>
      <c r="N231" s="9">
        <v>0</v>
      </c>
      <c r="O231" s="120">
        <f t="shared" si="117"/>
        <v>991483</v>
      </c>
      <c r="P231" s="120">
        <v>991483</v>
      </c>
      <c r="Q231" s="120">
        <v>0</v>
      </c>
      <c r="R231" s="120">
        <f t="shared" si="118"/>
        <v>991483</v>
      </c>
      <c r="S231" s="120">
        <v>991483</v>
      </c>
      <c r="T231" s="120">
        <v>0</v>
      </c>
      <c r="U231" s="120">
        <f t="shared" si="119"/>
        <v>991483</v>
      </c>
      <c r="V231" s="120">
        <v>991483</v>
      </c>
      <c r="W231" s="120">
        <v>0</v>
      </c>
      <c r="X231" s="120">
        <f t="shared" si="120"/>
        <v>991483</v>
      </c>
      <c r="Y231" s="120">
        <f t="shared" si="121"/>
        <v>3965932</v>
      </c>
      <c r="Z231" s="120">
        <f t="shared" si="121"/>
        <v>0</v>
      </c>
      <c r="AA231" s="120">
        <f t="shared" si="125"/>
        <v>3965932</v>
      </c>
      <c r="AB231" s="120">
        <v>1982966</v>
      </c>
      <c r="AC231" s="120">
        <v>0</v>
      </c>
      <c r="AD231" s="120">
        <f t="shared" si="127"/>
        <v>1982966</v>
      </c>
      <c r="AE231" s="177">
        <v>0</v>
      </c>
      <c r="AF231" s="177">
        <v>0</v>
      </c>
      <c r="AG231" s="120"/>
      <c r="AH231" s="120">
        <f t="shared" si="126"/>
        <v>0</v>
      </c>
      <c r="AI231" s="120">
        <v>1982966</v>
      </c>
      <c r="AJ231" s="120">
        <v>0</v>
      </c>
      <c r="AK231" s="120">
        <f t="shared" si="123"/>
        <v>1982966</v>
      </c>
      <c r="AL231" s="255">
        <f t="shared" si="105"/>
        <v>0</v>
      </c>
      <c r="AM231" s="58"/>
      <c r="AN231" s="79"/>
    </row>
    <row r="232" spans="2:40" s="4" customFormat="1" ht="15.75" x14ac:dyDescent="0.2">
      <c r="B232" s="334"/>
      <c r="C232" s="417" t="s">
        <v>29</v>
      </c>
      <c r="D232" s="366"/>
      <c r="E232" s="366"/>
      <c r="F232" s="334"/>
      <c r="G232" s="334"/>
      <c r="H232" s="334"/>
      <c r="I232" s="334"/>
      <c r="J232" s="418">
        <f>J228+J224+J218+J211+J205</f>
        <v>0</v>
      </c>
      <c r="K232" s="418">
        <f t="shared" ref="K232:AL232" si="128">K228+K224+K218+K211+K205</f>
        <v>0</v>
      </c>
      <c r="L232" s="418">
        <f t="shared" si="128"/>
        <v>0</v>
      </c>
      <c r="M232" s="418">
        <f t="shared" si="128"/>
        <v>11819053.5</v>
      </c>
      <c r="N232" s="418">
        <f t="shared" si="128"/>
        <v>21045000</v>
      </c>
      <c r="O232" s="418">
        <f t="shared" si="128"/>
        <v>32864053.5</v>
      </c>
      <c r="P232" s="418">
        <f t="shared" si="128"/>
        <v>9083083.5</v>
      </c>
      <c r="Q232" s="418">
        <f t="shared" si="128"/>
        <v>30843000</v>
      </c>
      <c r="R232" s="418">
        <f t="shared" si="128"/>
        <v>39926083.5</v>
      </c>
      <c r="S232" s="418">
        <f t="shared" si="128"/>
        <v>10447896.1</v>
      </c>
      <c r="T232" s="418">
        <f t="shared" si="128"/>
        <v>30245000</v>
      </c>
      <c r="U232" s="418">
        <f t="shared" si="128"/>
        <v>40692896.100000001</v>
      </c>
      <c r="V232" s="418">
        <f t="shared" si="128"/>
        <v>8658794.5</v>
      </c>
      <c r="W232" s="418">
        <f t="shared" si="128"/>
        <v>30245000</v>
      </c>
      <c r="X232" s="418">
        <f t="shared" si="128"/>
        <v>38903794.5</v>
      </c>
      <c r="Y232" s="418">
        <f t="shared" si="128"/>
        <v>40008827.600000001</v>
      </c>
      <c r="Z232" s="418">
        <f t="shared" si="128"/>
        <v>112378000</v>
      </c>
      <c r="AA232" s="418">
        <f t="shared" si="128"/>
        <v>152386827.59999999</v>
      </c>
      <c r="AB232" s="418">
        <f t="shared" si="128"/>
        <v>10870137.199999999</v>
      </c>
      <c r="AC232" s="418">
        <f t="shared" si="128"/>
        <v>1288000</v>
      </c>
      <c r="AD232" s="418">
        <f t="shared" si="128"/>
        <v>12158137.199999999</v>
      </c>
      <c r="AE232" s="418">
        <f t="shared" si="128"/>
        <v>0</v>
      </c>
      <c r="AF232" s="418">
        <f t="shared" si="128"/>
        <v>0</v>
      </c>
      <c r="AG232" s="418"/>
      <c r="AH232" s="418">
        <f t="shared" si="128"/>
        <v>0</v>
      </c>
      <c r="AI232" s="418">
        <f t="shared" si="128"/>
        <v>8604290.7999999989</v>
      </c>
      <c r="AJ232" s="418">
        <f t="shared" si="128"/>
        <v>690000</v>
      </c>
      <c r="AK232" s="418">
        <f t="shared" si="128"/>
        <v>9294290.7999999989</v>
      </c>
      <c r="AL232" s="419">
        <f t="shared" si="128"/>
        <v>-130934399.59999999</v>
      </c>
      <c r="AM232" s="66"/>
      <c r="AN232" s="66"/>
    </row>
    <row r="233" spans="2:40" s="4" customFormat="1" ht="31.5" x14ac:dyDescent="0.2">
      <c r="B233" s="139">
        <v>3.3</v>
      </c>
      <c r="C233" s="178" t="s">
        <v>321</v>
      </c>
      <c r="D233" s="179"/>
      <c r="E233" s="179"/>
      <c r="F233" s="180"/>
      <c r="G233" s="180"/>
      <c r="H233" s="180"/>
      <c r="I233" s="180"/>
      <c r="J233" s="181"/>
      <c r="K233" s="181"/>
      <c r="L233" s="181"/>
      <c r="M233" s="181"/>
      <c r="N233" s="181"/>
      <c r="O233" s="181"/>
      <c r="P233" s="181"/>
      <c r="Q233" s="181"/>
      <c r="R233" s="181"/>
      <c r="S233" s="181"/>
      <c r="T233" s="181"/>
      <c r="U233" s="181"/>
      <c r="V233" s="181"/>
      <c r="W233" s="181"/>
      <c r="X233" s="181"/>
      <c r="Y233" s="181"/>
      <c r="Z233" s="181"/>
      <c r="AA233" s="181"/>
      <c r="AB233" s="181"/>
      <c r="AC233" s="181"/>
      <c r="AD233" s="181"/>
      <c r="AE233" s="181"/>
      <c r="AF233" s="181"/>
      <c r="AG233" s="181"/>
      <c r="AH233" s="181"/>
      <c r="AI233" s="181"/>
      <c r="AJ233" s="181"/>
      <c r="AK233" s="181"/>
      <c r="AL233" s="182"/>
      <c r="AM233" s="66"/>
      <c r="AN233" s="66"/>
    </row>
    <row r="234" spans="2:40" ht="15.75" x14ac:dyDescent="0.25">
      <c r="B234" s="91"/>
      <c r="C234" s="92" t="s">
        <v>77</v>
      </c>
      <c r="D234" s="128"/>
      <c r="E234" s="128"/>
      <c r="F234" s="129"/>
      <c r="G234" s="129"/>
      <c r="H234" s="129"/>
      <c r="I234" s="129"/>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8"/>
      <c r="AL234" s="167"/>
      <c r="AM234" s="65"/>
      <c r="AN234" s="65"/>
    </row>
    <row r="235" spans="2:40" ht="93.75" customHeight="1" x14ac:dyDescent="0.25">
      <c r="B235" s="331" t="s">
        <v>16</v>
      </c>
      <c r="C235" s="302" t="s">
        <v>1005</v>
      </c>
      <c r="D235" s="332"/>
      <c r="E235" s="333" t="s">
        <v>1004</v>
      </c>
      <c r="F235" s="303" t="s">
        <v>322</v>
      </c>
      <c r="G235" s="297" t="s">
        <v>261</v>
      </c>
      <c r="H235" s="371">
        <v>2023</v>
      </c>
      <c r="I235" s="371">
        <v>2026</v>
      </c>
      <c r="J235" s="300">
        <f>SUM(J236:J237)</f>
        <v>0</v>
      </c>
      <c r="K235" s="300">
        <f>SUM(K236:K237)</f>
        <v>0</v>
      </c>
      <c r="L235" s="316">
        <f>J235+K235</f>
        <v>0</v>
      </c>
      <c r="M235" s="300">
        <f>SUM(M236:M237)</f>
        <v>2585488.5</v>
      </c>
      <c r="N235" s="300">
        <f>SUM(N236:N237)</f>
        <v>0</v>
      </c>
      <c r="O235" s="316">
        <f>M235+N235</f>
        <v>2585488.5</v>
      </c>
      <c r="P235" s="300">
        <f>SUM(P236:P237)</f>
        <v>2585488.5</v>
      </c>
      <c r="Q235" s="300">
        <f>SUM(Q236:Q237)</f>
        <v>0</v>
      </c>
      <c r="R235" s="316">
        <f>P235+Q235</f>
        <v>2585488.5</v>
      </c>
      <c r="S235" s="300">
        <f>SUM(S236:S237)</f>
        <v>2585488.5</v>
      </c>
      <c r="T235" s="300">
        <f>SUM(T236:T237)</f>
        <v>0</v>
      </c>
      <c r="U235" s="316">
        <f>S235+T235</f>
        <v>2585488.5</v>
      </c>
      <c r="V235" s="300">
        <f>SUM(V236:V237)</f>
        <v>2585488.5</v>
      </c>
      <c r="W235" s="300">
        <f>SUM(W236:W237)</f>
        <v>0</v>
      </c>
      <c r="X235" s="316">
        <f>V235+W235</f>
        <v>2585488.5</v>
      </c>
      <c r="Y235" s="316">
        <f t="shared" ref="Y235:Z238" si="129">J235+M235+P235+S235+V235</f>
        <v>10341954</v>
      </c>
      <c r="Z235" s="316">
        <f t="shared" si="129"/>
        <v>0</v>
      </c>
      <c r="AA235" s="316">
        <f>Y235+Z235</f>
        <v>10341954</v>
      </c>
      <c r="AB235" s="300">
        <f>SUM(AB236:AB237)</f>
        <v>5170977</v>
      </c>
      <c r="AC235" s="300">
        <f>SUM(AC236:AC237)</f>
        <v>0</v>
      </c>
      <c r="AD235" s="316">
        <f>AB235+AC235</f>
        <v>5170977</v>
      </c>
      <c r="AE235" s="300">
        <f>SUM(AE236:AE237)</f>
        <v>0</v>
      </c>
      <c r="AF235" s="300">
        <f>SUM(AF236:AF237)</f>
        <v>0</v>
      </c>
      <c r="AG235" s="316"/>
      <c r="AH235" s="316">
        <f t="shared" ref="AH235:AH250" si="130">AE235+AF235</f>
        <v>0</v>
      </c>
      <c r="AI235" s="300">
        <f>SUM(AI236:AI237)</f>
        <v>5170977</v>
      </c>
      <c r="AJ235" s="300">
        <f>SUM(AJ236:AJ237)</f>
        <v>0</v>
      </c>
      <c r="AK235" s="316">
        <f>AI235+AJ235</f>
        <v>5170977</v>
      </c>
      <c r="AL235" s="305">
        <f t="shared" si="105"/>
        <v>0</v>
      </c>
      <c r="AM235" s="65"/>
      <c r="AN235" s="65"/>
    </row>
    <row r="236" spans="2:40" ht="78.75" x14ac:dyDescent="0.25">
      <c r="B236" s="136" t="s">
        <v>682</v>
      </c>
      <c r="C236" s="96" t="s">
        <v>681</v>
      </c>
      <c r="D236" s="137"/>
      <c r="E236" s="138" t="s">
        <v>1003</v>
      </c>
      <c r="F236" s="55" t="s">
        <v>1001</v>
      </c>
      <c r="G236" s="1" t="s">
        <v>261</v>
      </c>
      <c r="H236" s="103">
        <v>2023</v>
      </c>
      <c r="I236" s="103">
        <v>2026</v>
      </c>
      <c r="J236" s="9">
        <v>0</v>
      </c>
      <c r="K236" s="9">
        <v>0</v>
      </c>
      <c r="L236" s="118">
        <f>SUM(J236:K236)</f>
        <v>0</v>
      </c>
      <c r="M236" s="9">
        <v>2585488.5</v>
      </c>
      <c r="N236" s="9">
        <v>0</v>
      </c>
      <c r="O236" s="118">
        <f>SUM(M236:N236)</f>
        <v>2585488.5</v>
      </c>
      <c r="P236" s="118">
        <v>2585488.5</v>
      </c>
      <c r="Q236" s="118">
        <v>0</v>
      </c>
      <c r="R236" s="118">
        <f>SUM(P236:Q236)</f>
        <v>2585488.5</v>
      </c>
      <c r="S236" s="118">
        <v>2585488.5</v>
      </c>
      <c r="T236" s="118">
        <v>0</v>
      </c>
      <c r="U236" s="118">
        <f>SUM(S236:T236)</f>
        <v>2585488.5</v>
      </c>
      <c r="V236" s="118">
        <v>2585488.5</v>
      </c>
      <c r="W236" s="118">
        <v>0</v>
      </c>
      <c r="X236" s="118">
        <f>SUM(V236:W236)</f>
        <v>2585488.5</v>
      </c>
      <c r="Y236" s="118">
        <f t="shared" si="129"/>
        <v>10341954</v>
      </c>
      <c r="Z236" s="118">
        <f t="shared" si="129"/>
        <v>0</v>
      </c>
      <c r="AA236" s="118">
        <f>Y236+Z236</f>
        <v>10341954</v>
      </c>
      <c r="AB236" s="118">
        <v>5170977</v>
      </c>
      <c r="AC236" s="118">
        <v>0</v>
      </c>
      <c r="AD236" s="118">
        <f>SUM(AB236:AC236)</f>
        <v>5170977</v>
      </c>
      <c r="AE236" s="118">
        <v>0</v>
      </c>
      <c r="AF236" s="118">
        <v>0</v>
      </c>
      <c r="AG236" s="118"/>
      <c r="AH236" s="118">
        <f t="shared" si="130"/>
        <v>0</v>
      </c>
      <c r="AI236" s="118">
        <v>5170977</v>
      </c>
      <c r="AJ236" s="118">
        <v>0</v>
      </c>
      <c r="AK236" s="118">
        <f>SUM(AI236:AJ236)</f>
        <v>5170977</v>
      </c>
      <c r="AL236" s="101">
        <f t="shared" si="105"/>
        <v>0</v>
      </c>
      <c r="AM236" s="65"/>
      <c r="AN236" s="65"/>
    </row>
    <row r="237" spans="2:40" ht="63" x14ac:dyDescent="0.25">
      <c r="B237" s="136" t="s">
        <v>683</v>
      </c>
      <c r="C237" s="96" t="s">
        <v>684</v>
      </c>
      <c r="D237" s="137"/>
      <c r="E237" s="138" t="s">
        <v>1004</v>
      </c>
      <c r="F237" s="55" t="s">
        <v>1002</v>
      </c>
      <c r="G237" s="1" t="s">
        <v>261</v>
      </c>
      <c r="H237" s="103">
        <v>2023</v>
      </c>
      <c r="I237" s="103">
        <v>2026</v>
      </c>
      <c r="J237" s="9">
        <v>0</v>
      </c>
      <c r="K237" s="9">
        <v>0</v>
      </c>
      <c r="L237" s="118">
        <f>SUM(J237:K237)</f>
        <v>0</v>
      </c>
      <c r="M237" s="9">
        <v>0</v>
      </c>
      <c r="N237" s="9">
        <v>0</v>
      </c>
      <c r="O237" s="118">
        <f>SUM(M237:N237)</f>
        <v>0</v>
      </c>
      <c r="P237" s="118">
        <v>0</v>
      </c>
      <c r="Q237" s="118">
        <v>0</v>
      </c>
      <c r="R237" s="118">
        <f>SUM(P237:Q237)</f>
        <v>0</v>
      </c>
      <c r="S237" s="118">
        <v>0</v>
      </c>
      <c r="T237" s="118">
        <v>0</v>
      </c>
      <c r="U237" s="118">
        <f>SUM(S237:T237)</f>
        <v>0</v>
      </c>
      <c r="V237" s="118">
        <v>0</v>
      </c>
      <c r="W237" s="118">
        <v>0</v>
      </c>
      <c r="X237" s="118">
        <f>SUM(V237:W237)</f>
        <v>0</v>
      </c>
      <c r="Y237" s="118">
        <f t="shared" si="129"/>
        <v>0</v>
      </c>
      <c r="Z237" s="118">
        <f t="shared" si="129"/>
        <v>0</v>
      </c>
      <c r="AA237" s="118">
        <f>Y237+Z237</f>
        <v>0</v>
      </c>
      <c r="AB237" s="118">
        <v>0</v>
      </c>
      <c r="AC237" s="118">
        <v>0</v>
      </c>
      <c r="AD237" s="118">
        <f>SUM(AB237:AC237)</f>
        <v>0</v>
      </c>
      <c r="AE237" s="118">
        <v>0</v>
      </c>
      <c r="AF237" s="118">
        <v>0</v>
      </c>
      <c r="AG237" s="118"/>
      <c r="AH237" s="118">
        <f t="shared" si="130"/>
        <v>0</v>
      </c>
      <c r="AI237" s="118">
        <v>0</v>
      </c>
      <c r="AJ237" s="118">
        <v>0</v>
      </c>
      <c r="AK237" s="118">
        <f>SUM(AI237:AJ237)</f>
        <v>0</v>
      </c>
      <c r="AL237" s="101">
        <f t="shared" si="105"/>
        <v>0</v>
      </c>
      <c r="AM237" s="65"/>
      <c r="AN237" s="65"/>
    </row>
    <row r="238" spans="2:40" ht="66.75" customHeight="1" x14ac:dyDescent="0.25">
      <c r="B238" s="331" t="s">
        <v>17</v>
      </c>
      <c r="C238" s="302" t="s">
        <v>323</v>
      </c>
      <c r="D238" s="332"/>
      <c r="E238" s="333" t="s">
        <v>224</v>
      </c>
      <c r="F238" s="303" t="s">
        <v>324</v>
      </c>
      <c r="G238" s="297" t="s">
        <v>351</v>
      </c>
      <c r="H238" s="371">
        <v>2024</v>
      </c>
      <c r="I238" s="371">
        <v>2025</v>
      </c>
      <c r="J238" s="300">
        <f>SUM(J239:J244)</f>
        <v>0</v>
      </c>
      <c r="K238" s="300">
        <f>SUM(K239:K244)</f>
        <v>0</v>
      </c>
      <c r="L238" s="316">
        <f>J238+K238</f>
        <v>0</v>
      </c>
      <c r="M238" s="300">
        <f>SUM(M239:M244)</f>
        <v>4711341.5999999996</v>
      </c>
      <c r="N238" s="300">
        <f>SUM(N239:N244)</f>
        <v>0</v>
      </c>
      <c r="O238" s="316">
        <f>M238+N238</f>
        <v>4711341.5999999996</v>
      </c>
      <c r="P238" s="300">
        <f>SUM(P239:P244)</f>
        <v>5138643.8999999994</v>
      </c>
      <c r="Q238" s="300">
        <f>SUM(Q239:Q244)</f>
        <v>0</v>
      </c>
      <c r="R238" s="316">
        <f>P238+Q238</f>
        <v>5138643.8999999994</v>
      </c>
      <c r="S238" s="300">
        <f>SUM(S239:S244)</f>
        <v>5138643.8999999994</v>
      </c>
      <c r="T238" s="300">
        <f>SUM(T239:T244)</f>
        <v>0</v>
      </c>
      <c r="U238" s="316">
        <f>S238+T238</f>
        <v>5138643.8999999994</v>
      </c>
      <c r="V238" s="300">
        <f>SUM(V239:V244)</f>
        <v>5594643.8999999994</v>
      </c>
      <c r="W238" s="300">
        <f>SUM(W239:W244)</f>
        <v>0</v>
      </c>
      <c r="X238" s="316">
        <f>V238+W238</f>
        <v>5594643.8999999994</v>
      </c>
      <c r="Y238" s="316">
        <f t="shared" si="129"/>
        <v>20583273.299999997</v>
      </c>
      <c r="Z238" s="316">
        <f t="shared" si="129"/>
        <v>0</v>
      </c>
      <c r="AA238" s="316">
        <f>Y238+Z238</f>
        <v>20583273.299999997</v>
      </c>
      <c r="AB238" s="300">
        <f>SUM(AB239:AB244)</f>
        <v>1874785.5</v>
      </c>
      <c r="AC238" s="300">
        <f>SUM(AC239:AC244)</f>
        <v>0</v>
      </c>
      <c r="AD238" s="316">
        <f>AB238+AC238</f>
        <v>1874785.5</v>
      </c>
      <c r="AE238" s="300">
        <f>SUM(AE239:AE244)</f>
        <v>0</v>
      </c>
      <c r="AF238" s="300">
        <f>SUM(AF239:AF244)</f>
        <v>0</v>
      </c>
      <c r="AG238" s="316"/>
      <c r="AH238" s="316">
        <f t="shared" si="130"/>
        <v>0</v>
      </c>
      <c r="AI238" s="300">
        <f>SUM(AI239:AI244)</f>
        <v>4399688.2</v>
      </c>
      <c r="AJ238" s="300">
        <f>SUM(AJ239:AJ244)</f>
        <v>0</v>
      </c>
      <c r="AK238" s="316">
        <f>AI238+AJ238</f>
        <v>4399688.2</v>
      </c>
      <c r="AL238" s="305">
        <f t="shared" si="105"/>
        <v>-14308799.599999998</v>
      </c>
      <c r="AM238" s="65"/>
      <c r="AN238" s="65"/>
    </row>
    <row r="239" spans="2:40" ht="52.5" customHeight="1" x14ac:dyDescent="0.25">
      <c r="B239" s="136" t="s">
        <v>686</v>
      </c>
      <c r="C239" s="96" t="s">
        <v>685</v>
      </c>
      <c r="D239" s="137"/>
      <c r="E239" s="138"/>
      <c r="F239" s="55" t="s">
        <v>699</v>
      </c>
      <c r="G239" s="1" t="s">
        <v>470</v>
      </c>
      <c r="H239" s="103">
        <v>2023</v>
      </c>
      <c r="I239" s="103">
        <v>2026</v>
      </c>
      <c r="J239" s="9">
        <v>0</v>
      </c>
      <c r="K239" s="9">
        <v>0</v>
      </c>
      <c r="L239" s="118">
        <f t="shared" ref="L239:L244" si="131">SUM(J239:K239)</f>
        <v>0</v>
      </c>
      <c r="M239" s="9">
        <v>2137341.6</v>
      </c>
      <c r="N239" s="9">
        <v>0</v>
      </c>
      <c r="O239" s="118">
        <f t="shared" ref="O239:O244" si="132">SUM(M239:N239)</f>
        <v>2137341.6</v>
      </c>
      <c r="P239" s="118">
        <v>2137341.6</v>
      </c>
      <c r="Q239" s="118">
        <v>0</v>
      </c>
      <c r="R239" s="118">
        <f t="shared" ref="R239:R244" si="133">SUM(P239:Q239)</f>
        <v>2137341.6</v>
      </c>
      <c r="S239" s="118">
        <v>2137341.6</v>
      </c>
      <c r="T239" s="118">
        <v>0</v>
      </c>
      <c r="U239" s="118">
        <f t="shared" ref="U239:U244" si="134">SUM(S239:T239)</f>
        <v>2137341.6</v>
      </c>
      <c r="V239" s="118">
        <v>2137341.6</v>
      </c>
      <c r="W239" s="118">
        <v>0</v>
      </c>
      <c r="X239" s="118">
        <f t="shared" ref="X239:X244" si="135">SUM(V239:W239)</f>
        <v>2137341.6</v>
      </c>
      <c r="Y239" s="118">
        <f t="shared" ref="Y239:Y244" si="136">J239+M239+P239+S239+V239</f>
        <v>8549366.4000000004</v>
      </c>
      <c r="Z239" s="118">
        <f t="shared" ref="Z239:Z244" si="137">K239+N239+Q239+T239+W239</f>
        <v>0</v>
      </c>
      <c r="AA239" s="118">
        <f t="shared" ref="AA239:AA244" si="138">Y239+Z239</f>
        <v>8549366.4000000004</v>
      </c>
      <c r="AB239" s="118">
        <v>991483.2</v>
      </c>
      <c r="AC239" s="118">
        <v>0</v>
      </c>
      <c r="AD239" s="118">
        <f t="shared" ref="AD239:AD244" si="139">SUM(AB239:AC239)</f>
        <v>991483.2</v>
      </c>
      <c r="AE239" s="147">
        <v>0</v>
      </c>
      <c r="AF239" s="147">
        <v>0</v>
      </c>
      <c r="AG239" s="118"/>
      <c r="AH239" s="118">
        <f t="shared" si="130"/>
        <v>0</v>
      </c>
      <c r="AI239" s="118">
        <v>2633083.6</v>
      </c>
      <c r="AJ239" s="118">
        <v>0</v>
      </c>
      <c r="AK239" s="118">
        <f t="shared" ref="AK239:AK244" si="140">SUM(AI239:AJ239)</f>
        <v>2633083.6</v>
      </c>
      <c r="AL239" s="101">
        <f t="shared" si="105"/>
        <v>-4924799.6000000006</v>
      </c>
      <c r="AM239" s="65"/>
      <c r="AN239" s="65"/>
    </row>
    <row r="240" spans="2:40" ht="63" x14ac:dyDescent="0.25">
      <c r="B240" s="136" t="s">
        <v>687</v>
      </c>
      <c r="C240" s="96" t="s">
        <v>692</v>
      </c>
      <c r="D240" s="137"/>
      <c r="E240" s="138" t="s">
        <v>1008</v>
      </c>
      <c r="F240" s="55" t="s">
        <v>1006</v>
      </c>
      <c r="G240" s="1" t="s">
        <v>1007</v>
      </c>
      <c r="H240" s="103">
        <v>2023</v>
      </c>
      <c r="I240" s="103">
        <v>2026</v>
      </c>
      <c r="J240" s="9">
        <v>0</v>
      </c>
      <c r="K240" s="9">
        <v>0</v>
      </c>
      <c r="L240" s="118">
        <f t="shared" si="131"/>
        <v>0</v>
      </c>
      <c r="M240" s="9">
        <v>2118000</v>
      </c>
      <c r="N240" s="9">
        <v>0</v>
      </c>
      <c r="O240" s="118">
        <f t="shared" si="132"/>
        <v>2118000</v>
      </c>
      <c r="P240" s="118">
        <v>1662000</v>
      </c>
      <c r="Q240" s="118">
        <v>0</v>
      </c>
      <c r="R240" s="118">
        <f t="shared" si="133"/>
        <v>1662000</v>
      </c>
      <c r="S240" s="118">
        <v>1662000</v>
      </c>
      <c r="T240" s="118">
        <v>0</v>
      </c>
      <c r="U240" s="118">
        <f t="shared" si="134"/>
        <v>1662000</v>
      </c>
      <c r="V240" s="118">
        <v>2118000</v>
      </c>
      <c r="W240" s="118">
        <v>0</v>
      </c>
      <c r="X240" s="118">
        <f t="shared" si="135"/>
        <v>2118000</v>
      </c>
      <c r="Y240" s="118">
        <f t="shared" si="136"/>
        <v>7560000</v>
      </c>
      <c r="Z240" s="118">
        <f t="shared" si="137"/>
        <v>0</v>
      </c>
      <c r="AA240" s="118">
        <f t="shared" si="138"/>
        <v>7560000</v>
      </c>
      <c r="AB240" s="118">
        <v>0</v>
      </c>
      <c r="AC240" s="118">
        <v>0</v>
      </c>
      <c r="AD240" s="118">
        <f t="shared" si="139"/>
        <v>0</v>
      </c>
      <c r="AE240" s="147">
        <v>0</v>
      </c>
      <c r="AF240" s="147">
        <v>0</v>
      </c>
      <c r="AG240" s="118"/>
      <c r="AH240" s="118">
        <f t="shared" si="130"/>
        <v>0</v>
      </c>
      <c r="AI240" s="118">
        <v>0</v>
      </c>
      <c r="AJ240" s="118">
        <v>0</v>
      </c>
      <c r="AK240" s="118">
        <f t="shared" si="140"/>
        <v>0</v>
      </c>
      <c r="AL240" s="101">
        <f t="shared" si="105"/>
        <v>-7560000</v>
      </c>
      <c r="AM240" s="65"/>
      <c r="AN240" s="65"/>
    </row>
    <row r="241" spans="2:40" ht="47.25" x14ac:dyDescent="0.25">
      <c r="B241" s="136" t="s">
        <v>688</v>
      </c>
      <c r="C241" s="96" t="s">
        <v>693</v>
      </c>
      <c r="D241" s="137"/>
      <c r="E241" s="138" t="s">
        <v>224</v>
      </c>
      <c r="F241" s="55" t="s">
        <v>697</v>
      </c>
      <c r="G241" s="1" t="s">
        <v>698</v>
      </c>
      <c r="H241" s="103">
        <v>2023</v>
      </c>
      <c r="I241" s="103">
        <v>2026</v>
      </c>
      <c r="J241" s="9">
        <v>0</v>
      </c>
      <c r="K241" s="9">
        <v>0</v>
      </c>
      <c r="L241" s="118">
        <f t="shared" si="131"/>
        <v>0</v>
      </c>
      <c r="M241" s="9">
        <v>456000</v>
      </c>
      <c r="N241" s="9">
        <v>0</v>
      </c>
      <c r="O241" s="118">
        <f t="shared" si="132"/>
        <v>456000</v>
      </c>
      <c r="P241" s="118">
        <v>456000</v>
      </c>
      <c r="Q241" s="118">
        <v>0</v>
      </c>
      <c r="R241" s="118">
        <f t="shared" si="133"/>
        <v>456000</v>
      </c>
      <c r="S241" s="118">
        <v>456000</v>
      </c>
      <c r="T241" s="118">
        <v>0</v>
      </c>
      <c r="U241" s="118">
        <f t="shared" si="134"/>
        <v>456000</v>
      </c>
      <c r="V241" s="118">
        <v>456000</v>
      </c>
      <c r="W241" s="118">
        <v>0</v>
      </c>
      <c r="X241" s="118">
        <f t="shared" si="135"/>
        <v>456000</v>
      </c>
      <c r="Y241" s="118">
        <f t="shared" si="136"/>
        <v>1824000</v>
      </c>
      <c r="Z241" s="118">
        <f t="shared" si="137"/>
        <v>0</v>
      </c>
      <c r="AA241" s="118">
        <f t="shared" si="138"/>
        <v>1824000</v>
      </c>
      <c r="AB241" s="118">
        <v>0</v>
      </c>
      <c r="AC241" s="118">
        <v>0</v>
      </c>
      <c r="AD241" s="118">
        <f t="shared" si="139"/>
        <v>0</v>
      </c>
      <c r="AE241" s="147">
        <v>0</v>
      </c>
      <c r="AF241" s="147">
        <v>0</v>
      </c>
      <c r="AG241" s="118"/>
      <c r="AH241" s="118">
        <f t="shared" si="130"/>
        <v>0</v>
      </c>
      <c r="AI241" s="118">
        <v>0</v>
      </c>
      <c r="AJ241" s="118">
        <v>0</v>
      </c>
      <c r="AK241" s="118">
        <f t="shared" si="140"/>
        <v>0</v>
      </c>
      <c r="AL241" s="101">
        <f t="shared" si="105"/>
        <v>-1824000</v>
      </c>
      <c r="AM241" s="65"/>
      <c r="AN241" s="65"/>
    </row>
    <row r="242" spans="2:40" ht="54" customHeight="1" x14ac:dyDescent="0.25">
      <c r="B242" s="136" t="s">
        <v>689</v>
      </c>
      <c r="C242" s="96" t="s">
        <v>694</v>
      </c>
      <c r="D242" s="137"/>
      <c r="E242" s="138" t="s">
        <v>224</v>
      </c>
      <c r="F242" s="55" t="s">
        <v>1009</v>
      </c>
      <c r="G242" s="1" t="s">
        <v>1010</v>
      </c>
      <c r="H242" s="103">
        <v>2024</v>
      </c>
      <c r="I242" s="103">
        <v>2026</v>
      </c>
      <c r="J242" s="9">
        <v>0</v>
      </c>
      <c r="K242" s="9">
        <v>0</v>
      </c>
      <c r="L242" s="118">
        <f t="shared" si="131"/>
        <v>0</v>
      </c>
      <c r="M242" s="9">
        <v>0</v>
      </c>
      <c r="N242" s="9">
        <v>0</v>
      </c>
      <c r="O242" s="118">
        <f t="shared" si="132"/>
        <v>0</v>
      </c>
      <c r="P242" s="118">
        <v>883302.3</v>
      </c>
      <c r="Q242" s="118">
        <v>0</v>
      </c>
      <c r="R242" s="118">
        <f t="shared" si="133"/>
        <v>883302.3</v>
      </c>
      <c r="S242" s="118">
        <v>883302.3</v>
      </c>
      <c r="T242" s="118">
        <v>0</v>
      </c>
      <c r="U242" s="118">
        <f t="shared" si="134"/>
        <v>883302.3</v>
      </c>
      <c r="V242" s="118">
        <v>883302.3</v>
      </c>
      <c r="W242" s="118">
        <v>0</v>
      </c>
      <c r="X242" s="118">
        <f t="shared" si="135"/>
        <v>883302.3</v>
      </c>
      <c r="Y242" s="118">
        <f t="shared" si="136"/>
        <v>2649906.9000000004</v>
      </c>
      <c r="Z242" s="118">
        <f t="shared" si="137"/>
        <v>0</v>
      </c>
      <c r="AA242" s="118">
        <f t="shared" si="138"/>
        <v>2649906.9000000004</v>
      </c>
      <c r="AB242" s="118">
        <v>883302.3</v>
      </c>
      <c r="AC242" s="118">
        <v>0</v>
      </c>
      <c r="AD242" s="118">
        <f t="shared" si="139"/>
        <v>883302.3</v>
      </c>
      <c r="AE242" s="147">
        <v>0</v>
      </c>
      <c r="AF242" s="147">
        <v>0</v>
      </c>
      <c r="AG242" s="118"/>
      <c r="AH242" s="118">
        <f t="shared" si="130"/>
        <v>0</v>
      </c>
      <c r="AI242" s="118">
        <v>1766604.6</v>
      </c>
      <c r="AJ242" s="118">
        <v>0</v>
      </c>
      <c r="AK242" s="118">
        <f t="shared" si="140"/>
        <v>1766604.6</v>
      </c>
      <c r="AL242" s="101">
        <f t="shared" si="105"/>
        <v>0</v>
      </c>
      <c r="AM242" s="65"/>
      <c r="AN242" s="65"/>
    </row>
    <row r="243" spans="2:40" ht="47.25" x14ac:dyDescent="0.25">
      <c r="B243" s="136" t="s">
        <v>690</v>
      </c>
      <c r="C243" s="96" t="s">
        <v>695</v>
      </c>
      <c r="D243" s="137"/>
      <c r="E243" s="138" t="s">
        <v>224</v>
      </c>
      <c r="F243" s="55" t="s">
        <v>1011</v>
      </c>
      <c r="G243" s="1" t="s">
        <v>1012</v>
      </c>
      <c r="H243" s="103">
        <v>2024</v>
      </c>
      <c r="I243" s="103">
        <v>2026</v>
      </c>
      <c r="J243" s="9">
        <v>0</v>
      </c>
      <c r="K243" s="9">
        <v>0</v>
      </c>
      <c r="L243" s="118">
        <f t="shared" si="131"/>
        <v>0</v>
      </c>
      <c r="M243" s="9">
        <v>0</v>
      </c>
      <c r="N243" s="9">
        <v>0</v>
      </c>
      <c r="O243" s="118">
        <f t="shared" si="132"/>
        <v>0</v>
      </c>
      <c r="P243" s="118">
        <v>0</v>
      </c>
      <c r="Q243" s="118">
        <v>0</v>
      </c>
      <c r="R243" s="118">
        <f t="shared" si="133"/>
        <v>0</v>
      </c>
      <c r="S243" s="118">
        <v>0</v>
      </c>
      <c r="T243" s="118">
        <v>0</v>
      </c>
      <c r="U243" s="118">
        <f t="shared" si="134"/>
        <v>0</v>
      </c>
      <c r="V243" s="118">
        <v>0</v>
      </c>
      <c r="W243" s="118">
        <v>0</v>
      </c>
      <c r="X243" s="118">
        <f t="shared" si="135"/>
        <v>0</v>
      </c>
      <c r="Y243" s="118">
        <f t="shared" si="136"/>
        <v>0</v>
      </c>
      <c r="Z243" s="118">
        <f t="shared" si="137"/>
        <v>0</v>
      </c>
      <c r="AA243" s="118">
        <f t="shared" si="138"/>
        <v>0</v>
      </c>
      <c r="AB243" s="118">
        <v>0</v>
      </c>
      <c r="AC243" s="118">
        <v>0</v>
      </c>
      <c r="AD243" s="118">
        <f t="shared" si="139"/>
        <v>0</v>
      </c>
      <c r="AE243" s="147">
        <v>0</v>
      </c>
      <c r="AF243" s="147">
        <v>0</v>
      </c>
      <c r="AG243" s="118"/>
      <c r="AH243" s="118">
        <f t="shared" si="130"/>
        <v>0</v>
      </c>
      <c r="AI243" s="118">
        <v>0</v>
      </c>
      <c r="AJ243" s="118">
        <v>0</v>
      </c>
      <c r="AK243" s="118">
        <f t="shared" si="140"/>
        <v>0</v>
      </c>
      <c r="AL243" s="101">
        <f t="shared" si="105"/>
        <v>0</v>
      </c>
      <c r="AM243" s="65"/>
      <c r="AN243" s="65"/>
    </row>
    <row r="244" spans="2:40" ht="47.25" x14ac:dyDescent="0.25">
      <c r="B244" s="136" t="s">
        <v>691</v>
      </c>
      <c r="C244" s="96" t="s">
        <v>696</v>
      </c>
      <c r="D244" s="137"/>
      <c r="E244" s="138" t="s">
        <v>632</v>
      </c>
      <c r="F244" s="55" t="s">
        <v>576</v>
      </c>
      <c r="G244" s="1"/>
      <c r="H244" s="103">
        <v>2024</v>
      </c>
      <c r="I244" s="103">
        <v>2026</v>
      </c>
      <c r="J244" s="9">
        <v>0</v>
      </c>
      <c r="K244" s="9">
        <v>0</v>
      </c>
      <c r="L244" s="118">
        <f t="shared" si="131"/>
        <v>0</v>
      </c>
      <c r="M244" s="9">
        <v>0</v>
      </c>
      <c r="N244" s="9">
        <v>0</v>
      </c>
      <c r="O244" s="118">
        <f t="shared" si="132"/>
        <v>0</v>
      </c>
      <c r="P244" s="118">
        <v>0</v>
      </c>
      <c r="Q244" s="118">
        <v>0</v>
      </c>
      <c r="R244" s="118">
        <f t="shared" si="133"/>
        <v>0</v>
      </c>
      <c r="S244" s="118">
        <v>0</v>
      </c>
      <c r="T244" s="118">
        <v>0</v>
      </c>
      <c r="U244" s="118">
        <f t="shared" si="134"/>
        <v>0</v>
      </c>
      <c r="V244" s="118">
        <v>0</v>
      </c>
      <c r="W244" s="118">
        <v>0</v>
      </c>
      <c r="X244" s="118">
        <f t="shared" si="135"/>
        <v>0</v>
      </c>
      <c r="Y244" s="118">
        <f t="shared" si="136"/>
        <v>0</v>
      </c>
      <c r="Z244" s="118">
        <f t="shared" si="137"/>
        <v>0</v>
      </c>
      <c r="AA244" s="118">
        <f t="shared" si="138"/>
        <v>0</v>
      </c>
      <c r="AB244" s="118">
        <v>0</v>
      </c>
      <c r="AC244" s="118">
        <v>0</v>
      </c>
      <c r="AD244" s="118">
        <f t="shared" si="139"/>
        <v>0</v>
      </c>
      <c r="AE244" s="147">
        <v>0</v>
      </c>
      <c r="AF244" s="147">
        <v>0</v>
      </c>
      <c r="AG244" s="118"/>
      <c r="AH244" s="118">
        <f t="shared" si="130"/>
        <v>0</v>
      </c>
      <c r="AI244" s="118">
        <v>0</v>
      </c>
      <c r="AJ244" s="118">
        <v>0</v>
      </c>
      <c r="AK244" s="118">
        <f t="shared" si="140"/>
        <v>0</v>
      </c>
      <c r="AL244" s="101">
        <f t="shared" si="105"/>
        <v>0</v>
      </c>
      <c r="AM244" s="65"/>
      <c r="AN244" s="65"/>
    </row>
    <row r="245" spans="2:40" ht="51" customHeight="1" x14ac:dyDescent="0.25">
      <c r="B245" s="331" t="s">
        <v>18</v>
      </c>
      <c r="C245" s="302" t="s">
        <v>325</v>
      </c>
      <c r="D245" s="332"/>
      <c r="E245" s="333" t="s">
        <v>133</v>
      </c>
      <c r="F245" s="372" t="s">
        <v>85</v>
      </c>
      <c r="G245" s="297" t="s">
        <v>352</v>
      </c>
      <c r="H245" s="371">
        <v>2023</v>
      </c>
      <c r="I245" s="371">
        <v>2026</v>
      </c>
      <c r="J245" s="300">
        <f>SUM(J246:J250)</f>
        <v>0</v>
      </c>
      <c r="K245" s="300">
        <f>SUM(K246:K250)</f>
        <v>0</v>
      </c>
      <c r="L245" s="316">
        <f>J245+K245</f>
        <v>0</v>
      </c>
      <c r="M245" s="300">
        <f>SUM(M246:M250)</f>
        <v>2916000</v>
      </c>
      <c r="N245" s="300">
        <f>SUM(N246:N250)</f>
        <v>0</v>
      </c>
      <c r="O245" s="316">
        <f>M245+N245</f>
        <v>2916000</v>
      </c>
      <c r="P245" s="300">
        <f>SUM(P246:P250)</f>
        <v>768000</v>
      </c>
      <c r="Q245" s="300">
        <f>SUM(Q246:Q250)</f>
        <v>0</v>
      </c>
      <c r="R245" s="316">
        <f>P245+Q245</f>
        <v>768000</v>
      </c>
      <c r="S245" s="300">
        <f>SUM(S246:S250)</f>
        <v>5293131</v>
      </c>
      <c r="T245" s="300">
        <f>SUM(T246:T250)</f>
        <v>0</v>
      </c>
      <c r="U245" s="316">
        <f>S245+T245</f>
        <v>5293131</v>
      </c>
      <c r="V245" s="300">
        <f>SUM(V246:V250)</f>
        <v>5509131</v>
      </c>
      <c r="W245" s="300">
        <f>SUM(W246:W250)</f>
        <v>0</v>
      </c>
      <c r="X245" s="316">
        <f>V245+W245</f>
        <v>5509131</v>
      </c>
      <c r="Y245" s="316">
        <f t="shared" ref="Y245:Z250" si="141">J245+M245+P245+S245+V245</f>
        <v>14486262</v>
      </c>
      <c r="Z245" s="316">
        <f t="shared" si="141"/>
        <v>0</v>
      </c>
      <c r="AA245" s="316">
        <f t="shared" ref="AA245:AA250" si="142">Y245+Z245</f>
        <v>14486262</v>
      </c>
      <c r="AB245" s="300">
        <f>SUM(AB246:AB250)</f>
        <v>768000</v>
      </c>
      <c r="AC245" s="300">
        <f>SUM(AC246:AC250)</f>
        <v>0</v>
      </c>
      <c r="AD245" s="316">
        <f>AB245+AC245</f>
        <v>768000</v>
      </c>
      <c r="AE245" s="300">
        <f>SUM(AE246:AE250)</f>
        <v>0</v>
      </c>
      <c r="AF245" s="300">
        <f>SUM(AF246:AF250)</f>
        <v>0</v>
      </c>
      <c r="AG245" s="316"/>
      <c r="AH245" s="316">
        <f t="shared" si="130"/>
        <v>0</v>
      </c>
      <c r="AI245" s="300">
        <f>SUM(AI246:AI250)</f>
        <v>9218262</v>
      </c>
      <c r="AJ245" s="300">
        <f>SUM(AJ246:AJ250)</f>
        <v>0</v>
      </c>
      <c r="AK245" s="316">
        <f>AI245+AJ245</f>
        <v>9218262</v>
      </c>
      <c r="AL245" s="305">
        <f t="shared" si="105"/>
        <v>-4500000</v>
      </c>
      <c r="AM245" s="65"/>
      <c r="AN245" s="65"/>
    </row>
    <row r="246" spans="2:40" ht="63" customHeight="1" x14ac:dyDescent="0.25">
      <c r="B246" s="82" t="s">
        <v>701</v>
      </c>
      <c r="C246" s="96" t="s">
        <v>700</v>
      </c>
      <c r="D246" s="137"/>
      <c r="E246" s="98" t="s">
        <v>133</v>
      </c>
      <c r="F246" s="175" t="s">
        <v>85</v>
      </c>
      <c r="G246" s="1" t="s">
        <v>713</v>
      </c>
      <c r="H246" s="103">
        <v>2023</v>
      </c>
      <c r="I246" s="103">
        <v>2023</v>
      </c>
      <c r="J246" s="9">
        <v>0</v>
      </c>
      <c r="K246" s="9">
        <v>0</v>
      </c>
      <c r="L246" s="118">
        <f>SUM(J246:K246)</f>
        <v>0</v>
      </c>
      <c r="M246" s="9">
        <v>2916000</v>
      </c>
      <c r="N246" s="9">
        <v>0</v>
      </c>
      <c r="O246" s="118">
        <f>SUM(M246:N246)</f>
        <v>2916000</v>
      </c>
      <c r="P246" s="118">
        <v>0</v>
      </c>
      <c r="Q246" s="118">
        <v>0</v>
      </c>
      <c r="R246" s="118">
        <f>SUM(P246:Q246)</f>
        <v>0</v>
      </c>
      <c r="S246" s="118">
        <v>0</v>
      </c>
      <c r="T246" s="118">
        <v>0</v>
      </c>
      <c r="U246" s="118">
        <f>SUM(S246:T246)</f>
        <v>0</v>
      </c>
      <c r="V246" s="118">
        <v>0</v>
      </c>
      <c r="W246" s="118">
        <v>0</v>
      </c>
      <c r="X246" s="118">
        <f>SUM(V246:W246)</f>
        <v>0</v>
      </c>
      <c r="Y246" s="118">
        <f t="shared" si="141"/>
        <v>2916000</v>
      </c>
      <c r="Z246" s="118">
        <f t="shared" si="141"/>
        <v>0</v>
      </c>
      <c r="AA246" s="118">
        <f t="shared" si="142"/>
        <v>2916000</v>
      </c>
      <c r="AB246" s="118">
        <v>0</v>
      </c>
      <c r="AC246" s="118">
        <v>0</v>
      </c>
      <c r="AD246" s="118">
        <f>SUM(AB246:AC246)</f>
        <v>0</v>
      </c>
      <c r="AE246" s="147">
        <v>0</v>
      </c>
      <c r="AF246" s="147">
        <v>0</v>
      </c>
      <c r="AG246" s="118"/>
      <c r="AH246" s="118">
        <f t="shared" si="130"/>
        <v>0</v>
      </c>
      <c r="AI246" s="118">
        <v>0</v>
      </c>
      <c r="AJ246" s="118">
        <v>0</v>
      </c>
      <c r="AK246" s="118">
        <f>SUM(AI246:AJ246)</f>
        <v>0</v>
      </c>
      <c r="AL246" s="255">
        <f t="shared" si="105"/>
        <v>-2916000</v>
      </c>
      <c r="AM246" s="65"/>
      <c r="AN246" s="65"/>
    </row>
    <row r="247" spans="2:40" ht="60" customHeight="1" x14ac:dyDescent="0.25">
      <c r="B247" s="82" t="s">
        <v>702</v>
      </c>
      <c r="C247" s="96" t="s">
        <v>706</v>
      </c>
      <c r="D247" s="137"/>
      <c r="E247" s="98" t="s">
        <v>133</v>
      </c>
      <c r="F247" s="175" t="s">
        <v>85</v>
      </c>
      <c r="G247" s="1" t="s">
        <v>712</v>
      </c>
      <c r="H247" s="103">
        <v>2024</v>
      </c>
      <c r="I247" s="103">
        <v>2024</v>
      </c>
      <c r="J247" s="9">
        <v>0</v>
      </c>
      <c r="K247" s="9">
        <v>0</v>
      </c>
      <c r="L247" s="118">
        <f>SUM(J247:K247)</f>
        <v>0</v>
      </c>
      <c r="M247" s="9">
        <v>0</v>
      </c>
      <c r="N247" s="9">
        <v>0</v>
      </c>
      <c r="O247" s="118">
        <f>SUM(M247:N247)</f>
        <v>0</v>
      </c>
      <c r="P247" s="118">
        <v>768000</v>
      </c>
      <c r="Q247" s="118">
        <v>0</v>
      </c>
      <c r="R247" s="118">
        <f>SUM(P247:Q247)</f>
        <v>768000</v>
      </c>
      <c r="S247" s="118">
        <v>0</v>
      </c>
      <c r="T247" s="118">
        <v>0</v>
      </c>
      <c r="U247" s="118">
        <f>SUM(S247:T247)</f>
        <v>0</v>
      </c>
      <c r="V247" s="118">
        <v>0</v>
      </c>
      <c r="W247" s="118">
        <v>0</v>
      </c>
      <c r="X247" s="118">
        <f>SUM(V247:W247)</f>
        <v>0</v>
      </c>
      <c r="Y247" s="118">
        <f t="shared" si="141"/>
        <v>768000</v>
      </c>
      <c r="Z247" s="118">
        <f t="shared" si="141"/>
        <v>0</v>
      </c>
      <c r="AA247" s="118">
        <f t="shared" si="142"/>
        <v>768000</v>
      </c>
      <c r="AB247" s="118">
        <v>768000</v>
      </c>
      <c r="AC247" s="118">
        <v>0</v>
      </c>
      <c r="AD247" s="118">
        <f>SUM(AB247:AC247)</f>
        <v>768000</v>
      </c>
      <c r="AE247" s="147">
        <v>0</v>
      </c>
      <c r="AF247" s="147">
        <v>0</v>
      </c>
      <c r="AG247" s="118"/>
      <c r="AH247" s="118">
        <f t="shared" si="130"/>
        <v>0</v>
      </c>
      <c r="AI247" s="118">
        <v>0</v>
      </c>
      <c r="AJ247" s="118">
        <v>0</v>
      </c>
      <c r="AK247" s="118">
        <f>SUM(AI247:AJ247)</f>
        <v>0</v>
      </c>
      <c r="AL247" s="255">
        <f t="shared" si="105"/>
        <v>0</v>
      </c>
      <c r="AM247" s="65"/>
      <c r="AN247" s="65"/>
    </row>
    <row r="248" spans="2:40" ht="31.5" x14ac:dyDescent="0.25">
      <c r="B248" s="82" t="s">
        <v>703</v>
      </c>
      <c r="C248" s="96" t="s">
        <v>707</v>
      </c>
      <c r="D248" s="137"/>
      <c r="E248" s="98" t="s">
        <v>133</v>
      </c>
      <c r="F248" s="175" t="s">
        <v>85</v>
      </c>
      <c r="G248" s="1" t="s">
        <v>711</v>
      </c>
      <c r="H248" s="103">
        <v>2025</v>
      </c>
      <c r="I248" s="103">
        <v>2026</v>
      </c>
      <c r="J248" s="9">
        <v>0</v>
      </c>
      <c r="K248" s="9">
        <v>0</v>
      </c>
      <c r="L248" s="118">
        <f>SUM(J248:K248)</f>
        <v>0</v>
      </c>
      <c r="M248" s="9">
        <v>0</v>
      </c>
      <c r="N248" s="9">
        <v>0</v>
      </c>
      <c r="O248" s="118">
        <f>SUM(M248:N248)</f>
        <v>0</v>
      </c>
      <c r="P248" s="118">
        <v>0</v>
      </c>
      <c r="Q248" s="118">
        <v>0</v>
      </c>
      <c r="R248" s="118">
        <f>SUM(P248:Q248)</f>
        <v>0</v>
      </c>
      <c r="S248" s="118">
        <v>2209131</v>
      </c>
      <c r="T248" s="118">
        <v>0</v>
      </c>
      <c r="U248" s="118">
        <f>SUM(S248:T248)</f>
        <v>2209131</v>
      </c>
      <c r="V248" s="118">
        <v>2209131</v>
      </c>
      <c r="W248" s="118">
        <v>0</v>
      </c>
      <c r="X248" s="118">
        <f>SUM(V248:W248)</f>
        <v>2209131</v>
      </c>
      <c r="Y248" s="118">
        <f t="shared" si="141"/>
        <v>4418262</v>
      </c>
      <c r="Z248" s="118">
        <f t="shared" si="141"/>
        <v>0</v>
      </c>
      <c r="AA248" s="118">
        <f t="shared" si="142"/>
        <v>4418262</v>
      </c>
      <c r="AB248" s="118">
        <v>0</v>
      </c>
      <c r="AC248" s="118">
        <v>0</v>
      </c>
      <c r="AD248" s="118">
        <f>SUM(AB248:AC248)</f>
        <v>0</v>
      </c>
      <c r="AE248" s="147">
        <v>0</v>
      </c>
      <c r="AF248" s="147">
        <v>0</v>
      </c>
      <c r="AG248" s="118"/>
      <c r="AH248" s="118">
        <f t="shared" si="130"/>
        <v>0</v>
      </c>
      <c r="AI248" s="118">
        <v>4418262</v>
      </c>
      <c r="AJ248" s="118">
        <v>0</v>
      </c>
      <c r="AK248" s="118">
        <f>SUM(AI248:AJ248)</f>
        <v>4418262</v>
      </c>
      <c r="AL248" s="255">
        <f t="shared" si="105"/>
        <v>0</v>
      </c>
      <c r="AM248" s="65"/>
      <c r="AN248" s="65"/>
    </row>
    <row r="249" spans="2:40" ht="43.5" customHeight="1" x14ac:dyDescent="0.25">
      <c r="B249" s="82" t="s">
        <v>704</v>
      </c>
      <c r="C249" s="96" t="s">
        <v>708</v>
      </c>
      <c r="D249" s="137"/>
      <c r="E249" s="98" t="s">
        <v>133</v>
      </c>
      <c r="F249" s="175" t="s">
        <v>85</v>
      </c>
      <c r="G249" s="1" t="s">
        <v>710</v>
      </c>
      <c r="H249" s="103">
        <v>2025</v>
      </c>
      <c r="I249" s="103">
        <v>2026</v>
      </c>
      <c r="J249" s="9">
        <v>0</v>
      </c>
      <c r="K249" s="9">
        <v>0</v>
      </c>
      <c r="L249" s="118">
        <f>SUM(J249:K249)</f>
        <v>0</v>
      </c>
      <c r="M249" s="9">
        <v>0</v>
      </c>
      <c r="N249" s="9">
        <v>0</v>
      </c>
      <c r="O249" s="118">
        <f>SUM(M249:N249)</f>
        <v>0</v>
      </c>
      <c r="P249" s="118">
        <v>0</v>
      </c>
      <c r="Q249" s="118">
        <v>0</v>
      </c>
      <c r="R249" s="118">
        <f>SUM(P249:Q249)</f>
        <v>0</v>
      </c>
      <c r="S249" s="118">
        <v>684000</v>
      </c>
      <c r="T249" s="118">
        <v>0</v>
      </c>
      <c r="U249" s="118">
        <f>SUM(S249:T249)</f>
        <v>684000</v>
      </c>
      <c r="V249" s="118">
        <v>900000</v>
      </c>
      <c r="W249" s="118">
        <v>0</v>
      </c>
      <c r="X249" s="118">
        <f>SUM(V249:W249)</f>
        <v>900000</v>
      </c>
      <c r="Y249" s="118">
        <f t="shared" si="141"/>
        <v>1584000</v>
      </c>
      <c r="Z249" s="118">
        <f t="shared" si="141"/>
        <v>0</v>
      </c>
      <c r="AA249" s="118">
        <f t="shared" si="142"/>
        <v>1584000</v>
      </c>
      <c r="AB249" s="118">
        <v>0</v>
      </c>
      <c r="AC249" s="118">
        <v>0</v>
      </c>
      <c r="AD249" s="118">
        <f>SUM(AB249:AC249)</f>
        <v>0</v>
      </c>
      <c r="AE249" s="147">
        <v>0</v>
      </c>
      <c r="AF249" s="147">
        <v>0</v>
      </c>
      <c r="AG249" s="118"/>
      <c r="AH249" s="118">
        <f t="shared" si="130"/>
        <v>0</v>
      </c>
      <c r="AI249" s="118">
        <v>0</v>
      </c>
      <c r="AJ249" s="118">
        <v>0</v>
      </c>
      <c r="AK249" s="118">
        <f>SUM(AI249:AJ249)</f>
        <v>0</v>
      </c>
      <c r="AL249" s="255">
        <f t="shared" si="105"/>
        <v>-1584000</v>
      </c>
      <c r="AM249" s="65"/>
      <c r="AN249" s="65"/>
    </row>
    <row r="250" spans="2:40" ht="38.25" customHeight="1" x14ac:dyDescent="0.25">
      <c r="B250" s="82" t="s">
        <v>705</v>
      </c>
      <c r="C250" s="96" t="s">
        <v>709</v>
      </c>
      <c r="D250" s="137"/>
      <c r="E250" s="98" t="s">
        <v>133</v>
      </c>
      <c r="F250" s="175" t="s">
        <v>85</v>
      </c>
      <c r="G250" s="1" t="s">
        <v>668</v>
      </c>
      <c r="H250" s="103">
        <v>2025</v>
      </c>
      <c r="I250" s="103">
        <v>2026</v>
      </c>
      <c r="J250" s="9">
        <v>0</v>
      </c>
      <c r="K250" s="9">
        <v>0</v>
      </c>
      <c r="L250" s="118">
        <f>SUM(J250:K250)</f>
        <v>0</v>
      </c>
      <c r="M250" s="9">
        <v>0</v>
      </c>
      <c r="N250" s="9">
        <v>0</v>
      </c>
      <c r="O250" s="118">
        <f>SUM(M250:N250)</f>
        <v>0</v>
      </c>
      <c r="P250" s="118">
        <v>0</v>
      </c>
      <c r="Q250" s="118">
        <v>0</v>
      </c>
      <c r="R250" s="118">
        <f>SUM(P250:Q250)</f>
        <v>0</v>
      </c>
      <c r="S250" s="118">
        <v>2400000</v>
      </c>
      <c r="T250" s="118">
        <v>0</v>
      </c>
      <c r="U250" s="118">
        <f>SUM(S250:T250)</f>
        <v>2400000</v>
      </c>
      <c r="V250" s="118">
        <v>2400000</v>
      </c>
      <c r="W250" s="118">
        <v>0</v>
      </c>
      <c r="X250" s="118">
        <f>SUM(V250:W250)</f>
        <v>2400000</v>
      </c>
      <c r="Y250" s="118">
        <f t="shared" si="141"/>
        <v>4800000</v>
      </c>
      <c r="Z250" s="118">
        <f t="shared" si="141"/>
        <v>0</v>
      </c>
      <c r="AA250" s="118">
        <f t="shared" si="142"/>
        <v>4800000</v>
      </c>
      <c r="AB250" s="118">
        <v>0</v>
      </c>
      <c r="AC250" s="118">
        <v>0</v>
      </c>
      <c r="AD250" s="118">
        <f>SUM(AB250:AC250)</f>
        <v>0</v>
      </c>
      <c r="AE250" s="147">
        <v>0</v>
      </c>
      <c r="AF250" s="147">
        <v>0</v>
      </c>
      <c r="AG250" s="118"/>
      <c r="AH250" s="118">
        <f t="shared" si="130"/>
        <v>0</v>
      </c>
      <c r="AI250" s="118">
        <v>4800000</v>
      </c>
      <c r="AJ250" s="118">
        <v>0</v>
      </c>
      <c r="AK250" s="118">
        <f>SUM(AI250:AJ250)</f>
        <v>4800000</v>
      </c>
      <c r="AL250" s="255">
        <f t="shared" si="105"/>
        <v>0</v>
      </c>
      <c r="AM250" s="65"/>
      <c r="AN250" s="65"/>
    </row>
    <row r="251" spans="2:40" s="4" customFormat="1" ht="16.5" thickBot="1" x14ac:dyDescent="0.25">
      <c r="B251" s="222"/>
      <c r="C251" s="223" t="s">
        <v>30</v>
      </c>
      <c r="D251" s="155"/>
      <c r="E251" s="155"/>
      <c r="F251" s="121"/>
      <c r="G251" s="121"/>
      <c r="H251" s="121"/>
      <c r="I251" s="121"/>
      <c r="J251" s="224">
        <f>J245+J238+J235</f>
        <v>0</v>
      </c>
      <c r="K251" s="224">
        <f t="shared" ref="K251:AL251" si="143">K245+K238+K235</f>
        <v>0</v>
      </c>
      <c r="L251" s="224">
        <f t="shared" si="143"/>
        <v>0</v>
      </c>
      <c r="M251" s="224">
        <f t="shared" si="143"/>
        <v>10212830.1</v>
      </c>
      <c r="N251" s="224">
        <f t="shared" si="143"/>
        <v>0</v>
      </c>
      <c r="O251" s="224">
        <f t="shared" si="143"/>
        <v>10212830.1</v>
      </c>
      <c r="P251" s="224">
        <f t="shared" si="143"/>
        <v>8492132.3999999985</v>
      </c>
      <c r="Q251" s="224">
        <f t="shared" si="143"/>
        <v>0</v>
      </c>
      <c r="R251" s="224">
        <f t="shared" si="143"/>
        <v>8492132.3999999985</v>
      </c>
      <c r="S251" s="224">
        <f t="shared" si="143"/>
        <v>13017263.399999999</v>
      </c>
      <c r="T251" s="224">
        <f t="shared" si="143"/>
        <v>0</v>
      </c>
      <c r="U251" s="224">
        <f t="shared" si="143"/>
        <v>13017263.399999999</v>
      </c>
      <c r="V251" s="224">
        <f t="shared" si="143"/>
        <v>13689263.399999999</v>
      </c>
      <c r="W251" s="224">
        <f t="shared" si="143"/>
        <v>0</v>
      </c>
      <c r="X251" s="224">
        <f t="shared" si="143"/>
        <v>13689263.399999999</v>
      </c>
      <c r="Y251" s="224">
        <f t="shared" si="143"/>
        <v>45411489.299999997</v>
      </c>
      <c r="Z251" s="224">
        <f t="shared" si="143"/>
        <v>0</v>
      </c>
      <c r="AA251" s="224">
        <f t="shared" si="143"/>
        <v>45411489.299999997</v>
      </c>
      <c r="AB251" s="224">
        <f t="shared" si="143"/>
        <v>7813762.5</v>
      </c>
      <c r="AC251" s="224">
        <f t="shared" si="143"/>
        <v>0</v>
      </c>
      <c r="AD251" s="224">
        <f t="shared" si="143"/>
        <v>7813762.5</v>
      </c>
      <c r="AE251" s="224">
        <f t="shared" si="143"/>
        <v>0</v>
      </c>
      <c r="AF251" s="224">
        <f t="shared" si="143"/>
        <v>0</v>
      </c>
      <c r="AG251" s="224">
        <f t="shared" si="143"/>
        <v>0</v>
      </c>
      <c r="AH251" s="224">
        <f t="shared" si="143"/>
        <v>0</v>
      </c>
      <c r="AI251" s="224">
        <f t="shared" si="143"/>
        <v>18788927.199999999</v>
      </c>
      <c r="AJ251" s="224">
        <f t="shared" si="143"/>
        <v>0</v>
      </c>
      <c r="AK251" s="224">
        <f t="shared" si="143"/>
        <v>18788927.199999999</v>
      </c>
      <c r="AL251" s="263">
        <f t="shared" si="143"/>
        <v>-18808799.599999998</v>
      </c>
      <c r="AM251" s="66"/>
      <c r="AN251" s="69"/>
    </row>
    <row r="252" spans="2:40" s="4" customFormat="1" ht="16.5" thickBot="1" x14ac:dyDescent="0.25">
      <c r="B252" s="113"/>
      <c r="C252" s="478" t="s">
        <v>225</v>
      </c>
      <c r="D252" s="479"/>
      <c r="E252" s="454"/>
      <c r="F252" s="116"/>
      <c r="G252" s="116"/>
      <c r="H252" s="116"/>
      <c r="I252" s="116"/>
      <c r="J252" s="117">
        <f>J251+J232+J202</f>
        <v>0</v>
      </c>
      <c r="K252" s="117">
        <f t="shared" ref="K252:Y252" si="144">K251+K232+K202</f>
        <v>0</v>
      </c>
      <c r="L252" s="117">
        <f t="shared" si="144"/>
        <v>0</v>
      </c>
      <c r="M252" s="117">
        <f t="shared" si="144"/>
        <v>39790885.656000003</v>
      </c>
      <c r="N252" s="117">
        <f t="shared" si="144"/>
        <v>21045000</v>
      </c>
      <c r="O252" s="117">
        <f t="shared" si="144"/>
        <v>60835885.656000003</v>
      </c>
      <c r="P252" s="117">
        <f t="shared" si="144"/>
        <v>35334217.956</v>
      </c>
      <c r="Q252" s="117">
        <f t="shared" si="144"/>
        <v>30843000</v>
      </c>
      <c r="R252" s="117">
        <f t="shared" si="144"/>
        <v>66177217.956</v>
      </c>
      <c r="S252" s="117">
        <f t="shared" si="144"/>
        <v>41224161.556000002</v>
      </c>
      <c r="T252" s="117">
        <f t="shared" si="144"/>
        <v>30245000</v>
      </c>
      <c r="U252" s="117">
        <f t="shared" si="144"/>
        <v>71469161.555999994</v>
      </c>
      <c r="V252" s="117">
        <f t="shared" si="144"/>
        <v>40107059.956</v>
      </c>
      <c r="W252" s="117">
        <f t="shared" si="144"/>
        <v>30245000</v>
      </c>
      <c r="X252" s="117">
        <f t="shared" si="144"/>
        <v>70352059.956</v>
      </c>
      <c r="Y252" s="117">
        <f t="shared" si="144"/>
        <v>156456325.12400001</v>
      </c>
      <c r="Z252" s="117">
        <f t="shared" ref="Z252:AL252" si="145">Z251+Z232+Z202</f>
        <v>112378000</v>
      </c>
      <c r="AA252" s="117">
        <f t="shared" si="145"/>
        <v>268834325.12399995</v>
      </c>
      <c r="AB252" s="117">
        <f t="shared" si="145"/>
        <v>40305903.811999999</v>
      </c>
      <c r="AC252" s="117">
        <f t="shared" si="145"/>
        <v>1288000</v>
      </c>
      <c r="AD252" s="117">
        <f t="shared" si="145"/>
        <v>41593903.811999999</v>
      </c>
      <c r="AE252" s="117">
        <f t="shared" si="145"/>
        <v>0</v>
      </c>
      <c r="AF252" s="117">
        <f t="shared" si="145"/>
        <v>0</v>
      </c>
      <c r="AG252" s="117">
        <f t="shared" si="145"/>
        <v>0</v>
      </c>
      <c r="AH252" s="117">
        <f t="shared" si="145"/>
        <v>0</v>
      </c>
      <c r="AI252" s="117">
        <f t="shared" si="145"/>
        <v>49015222.112000003</v>
      </c>
      <c r="AJ252" s="117">
        <f t="shared" si="145"/>
        <v>690000</v>
      </c>
      <c r="AK252" s="117">
        <f t="shared" si="145"/>
        <v>49705222.112000003</v>
      </c>
      <c r="AL252" s="122">
        <f t="shared" si="145"/>
        <v>-177535199.19999999</v>
      </c>
      <c r="AM252" s="67">
        <f>AL252/AA252</f>
        <v>-0.66038888121192041</v>
      </c>
      <c r="AN252" s="66"/>
    </row>
    <row r="253" spans="2:40" s="4" customFormat="1" ht="16.5" thickBot="1" x14ac:dyDescent="0.25">
      <c r="B253" s="485" t="s">
        <v>326</v>
      </c>
      <c r="C253" s="488"/>
      <c r="D253" s="488"/>
      <c r="E253" s="488"/>
      <c r="F253" s="488"/>
      <c r="G253" s="488"/>
      <c r="H253" s="488"/>
      <c r="I253" s="488"/>
      <c r="J253" s="488"/>
      <c r="K253" s="488"/>
      <c r="L253" s="488"/>
      <c r="M253" s="488"/>
      <c r="N253" s="488"/>
      <c r="O253" s="488"/>
      <c r="P253" s="488"/>
      <c r="Q253" s="488"/>
      <c r="R253" s="488"/>
      <c r="S253" s="488"/>
      <c r="T253" s="488"/>
      <c r="U253" s="488"/>
      <c r="V253" s="488"/>
      <c r="W253" s="488"/>
      <c r="X253" s="488"/>
      <c r="Y253" s="488"/>
      <c r="Z253" s="488"/>
      <c r="AA253" s="488"/>
      <c r="AB253" s="488"/>
      <c r="AC253" s="488"/>
      <c r="AD253" s="488"/>
      <c r="AE253" s="488"/>
      <c r="AF253" s="488"/>
      <c r="AG253" s="488"/>
      <c r="AH253" s="488"/>
      <c r="AI253" s="488"/>
      <c r="AJ253" s="488"/>
      <c r="AK253" s="488"/>
      <c r="AL253" s="489"/>
      <c r="AM253" s="66"/>
      <c r="AN253" s="66"/>
    </row>
    <row r="254" spans="2:40" ht="16.5" thickBot="1" x14ac:dyDescent="0.25">
      <c r="B254" s="485" t="s">
        <v>433</v>
      </c>
      <c r="C254" s="486"/>
      <c r="D254" s="486"/>
      <c r="E254" s="486"/>
      <c r="F254" s="486"/>
      <c r="G254" s="486"/>
      <c r="H254" s="486"/>
      <c r="I254" s="486"/>
      <c r="J254" s="486"/>
      <c r="K254" s="486"/>
      <c r="L254" s="486"/>
      <c r="M254" s="486"/>
      <c r="N254" s="486"/>
      <c r="O254" s="486"/>
      <c r="P254" s="486"/>
      <c r="Q254" s="486"/>
      <c r="R254" s="486"/>
      <c r="S254" s="486"/>
      <c r="T254" s="486"/>
      <c r="U254" s="486"/>
      <c r="V254" s="486"/>
      <c r="W254" s="486"/>
      <c r="X254" s="486"/>
      <c r="Y254" s="486"/>
      <c r="Z254" s="486"/>
      <c r="AA254" s="486"/>
      <c r="AB254" s="486"/>
      <c r="AC254" s="486"/>
      <c r="AD254" s="486"/>
      <c r="AE254" s="486"/>
      <c r="AF254" s="486"/>
      <c r="AG254" s="486"/>
      <c r="AH254" s="486"/>
      <c r="AI254" s="486"/>
      <c r="AJ254" s="486"/>
      <c r="AK254" s="486"/>
      <c r="AL254" s="487"/>
      <c r="AM254" s="65"/>
      <c r="AN254" s="65"/>
    </row>
    <row r="255" spans="2:40" ht="15.75" x14ac:dyDescent="0.2">
      <c r="B255" s="472" t="s">
        <v>0</v>
      </c>
      <c r="C255" s="459" t="s">
        <v>55</v>
      </c>
      <c r="D255" s="459" t="s">
        <v>1</v>
      </c>
      <c r="E255" s="451" t="s">
        <v>56</v>
      </c>
      <c r="F255" s="459" t="s">
        <v>103</v>
      </c>
      <c r="G255" s="459"/>
      <c r="H255" s="459" t="s">
        <v>60</v>
      </c>
      <c r="I255" s="459"/>
      <c r="J255" s="457" t="s">
        <v>63</v>
      </c>
      <c r="K255" s="457"/>
      <c r="L255" s="457"/>
      <c r="M255" s="457" t="s">
        <v>64</v>
      </c>
      <c r="N255" s="457"/>
      <c r="O255" s="457"/>
      <c r="P255" s="457" t="s">
        <v>65</v>
      </c>
      <c r="Q255" s="476"/>
      <c r="R255" s="476"/>
      <c r="S255" s="475" t="s">
        <v>66</v>
      </c>
      <c r="T255" s="475"/>
      <c r="U255" s="475"/>
      <c r="V255" s="475" t="s">
        <v>137</v>
      </c>
      <c r="W255" s="475"/>
      <c r="X255" s="475"/>
      <c r="Y255" s="475" t="s">
        <v>67</v>
      </c>
      <c r="Z255" s="476"/>
      <c r="AA255" s="476"/>
      <c r="AB255" s="457" t="s">
        <v>68</v>
      </c>
      <c r="AC255" s="457"/>
      <c r="AD255" s="457"/>
      <c r="AE255" s="457"/>
      <c r="AF255" s="457"/>
      <c r="AG255" s="457"/>
      <c r="AH255" s="457"/>
      <c r="AI255" s="457" t="s">
        <v>73</v>
      </c>
      <c r="AJ255" s="469"/>
      <c r="AK255" s="469"/>
      <c r="AL255" s="491" t="s">
        <v>74</v>
      </c>
      <c r="AM255" s="65"/>
      <c r="AN255" s="65"/>
    </row>
    <row r="256" spans="2:40" ht="15.75" x14ac:dyDescent="0.2">
      <c r="B256" s="473"/>
      <c r="C256" s="460"/>
      <c r="D256" s="460"/>
      <c r="E256" s="460" t="s">
        <v>57</v>
      </c>
      <c r="F256" s="464" t="s">
        <v>58</v>
      </c>
      <c r="G256" s="464" t="s">
        <v>59</v>
      </c>
      <c r="H256" s="462" t="s">
        <v>61</v>
      </c>
      <c r="I256" s="462" t="s">
        <v>61</v>
      </c>
      <c r="J256" s="458"/>
      <c r="K256" s="458"/>
      <c r="L256" s="458"/>
      <c r="M256" s="458"/>
      <c r="N256" s="458"/>
      <c r="O256" s="458"/>
      <c r="P256" s="477"/>
      <c r="Q256" s="477"/>
      <c r="R256" s="477"/>
      <c r="S256" s="493"/>
      <c r="T256" s="493"/>
      <c r="U256" s="493"/>
      <c r="V256" s="493"/>
      <c r="W256" s="493"/>
      <c r="X256" s="493"/>
      <c r="Y256" s="477"/>
      <c r="Z256" s="477"/>
      <c r="AA256" s="477"/>
      <c r="AB256" s="458" t="s">
        <v>878</v>
      </c>
      <c r="AC256" s="497"/>
      <c r="AD256" s="497"/>
      <c r="AE256" s="458" t="s">
        <v>70</v>
      </c>
      <c r="AF256" s="490"/>
      <c r="AG256" s="490"/>
      <c r="AH256" s="490"/>
      <c r="AI256" s="470" t="s">
        <v>76</v>
      </c>
      <c r="AJ256" s="470"/>
      <c r="AK256" s="470"/>
      <c r="AL256" s="492"/>
      <c r="AM256" s="65"/>
      <c r="AN256" s="65"/>
    </row>
    <row r="257" spans="2:40" ht="48" thickBot="1" x14ac:dyDescent="0.25">
      <c r="B257" s="474"/>
      <c r="C257" s="461"/>
      <c r="D257" s="461"/>
      <c r="E257" s="461"/>
      <c r="F257" s="465"/>
      <c r="G257" s="465"/>
      <c r="H257" s="463"/>
      <c r="I257" s="463"/>
      <c r="J257" s="83" t="s">
        <v>36</v>
      </c>
      <c r="K257" s="83" t="s">
        <v>37</v>
      </c>
      <c r="L257" s="83" t="s">
        <v>75</v>
      </c>
      <c r="M257" s="83" t="s">
        <v>36</v>
      </c>
      <c r="N257" s="83" t="s">
        <v>37</v>
      </c>
      <c r="O257" s="83" t="s">
        <v>75</v>
      </c>
      <c r="P257" s="83" t="s">
        <v>36</v>
      </c>
      <c r="Q257" s="83" t="s">
        <v>37</v>
      </c>
      <c r="R257" s="83" t="s">
        <v>75</v>
      </c>
      <c r="S257" s="83" t="s">
        <v>36</v>
      </c>
      <c r="T257" s="83" t="s">
        <v>37</v>
      </c>
      <c r="U257" s="83" t="s">
        <v>75</v>
      </c>
      <c r="V257" s="83" t="s">
        <v>36</v>
      </c>
      <c r="W257" s="83" t="s">
        <v>37</v>
      </c>
      <c r="X257" s="83" t="s">
        <v>75</v>
      </c>
      <c r="Y257" s="83" t="s">
        <v>36</v>
      </c>
      <c r="Z257" s="83" t="s">
        <v>37</v>
      </c>
      <c r="AA257" s="83" t="s">
        <v>75</v>
      </c>
      <c r="AB257" s="83" t="s">
        <v>36</v>
      </c>
      <c r="AC257" s="83" t="s">
        <v>37</v>
      </c>
      <c r="AD257" s="83" t="s">
        <v>69</v>
      </c>
      <c r="AE257" s="83" t="s">
        <v>36</v>
      </c>
      <c r="AF257" s="83" t="s">
        <v>37</v>
      </c>
      <c r="AG257" s="83" t="s">
        <v>71</v>
      </c>
      <c r="AH257" s="83" t="s">
        <v>72</v>
      </c>
      <c r="AI257" s="83" t="s">
        <v>36</v>
      </c>
      <c r="AJ257" s="83" t="s">
        <v>37</v>
      </c>
      <c r="AK257" s="83" t="s">
        <v>75</v>
      </c>
      <c r="AL257" s="84"/>
      <c r="AM257" s="65"/>
      <c r="AN257" s="65"/>
    </row>
    <row r="258" spans="2:40" ht="15.75" x14ac:dyDescent="0.25">
      <c r="B258" s="85">
        <v>4.0999999999999996</v>
      </c>
      <c r="C258" s="480" t="s">
        <v>327</v>
      </c>
      <c r="D258" s="481"/>
      <c r="E258" s="452"/>
      <c r="F258" s="126"/>
      <c r="G258" s="126"/>
      <c r="H258" s="126"/>
      <c r="I258" s="126"/>
      <c r="J258" s="143"/>
      <c r="K258" s="143"/>
      <c r="L258" s="143"/>
      <c r="M258" s="143"/>
      <c r="N258" s="143"/>
      <c r="O258" s="143"/>
      <c r="P258" s="143"/>
      <c r="Q258" s="143"/>
      <c r="R258" s="143"/>
      <c r="S258" s="143"/>
      <c r="T258" s="143"/>
      <c r="U258" s="143"/>
      <c r="V258" s="143"/>
      <c r="W258" s="143"/>
      <c r="X258" s="143"/>
      <c r="Y258" s="143"/>
      <c r="Z258" s="143"/>
      <c r="AA258" s="143"/>
      <c r="AB258" s="143"/>
      <c r="AC258" s="143"/>
      <c r="AD258" s="143"/>
      <c r="AE258" s="143"/>
      <c r="AF258" s="143"/>
      <c r="AG258" s="143"/>
      <c r="AH258" s="143"/>
      <c r="AI258" s="143"/>
      <c r="AJ258" s="143"/>
      <c r="AK258" s="143"/>
      <c r="AL258" s="144"/>
      <c r="AM258" s="65"/>
      <c r="AN258" s="65"/>
    </row>
    <row r="259" spans="2:40" ht="15.75" x14ac:dyDescent="0.25">
      <c r="B259" s="91"/>
      <c r="C259" s="92" t="s">
        <v>77</v>
      </c>
      <c r="D259" s="128"/>
      <c r="E259" s="128"/>
      <c r="F259" s="129"/>
      <c r="G259" s="129"/>
      <c r="H259" s="129"/>
      <c r="I259" s="129"/>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67"/>
      <c r="AM259" s="65"/>
      <c r="AN259" s="65"/>
    </row>
    <row r="260" spans="2:40" ht="63" x14ac:dyDescent="0.25">
      <c r="B260" s="373" t="s">
        <v>19</v>
      </c>
      <c r="C260" s="374" t="s">
        <v>373</v>
      </c>
      <c r="D260" s="375"/>
      <c r="E260" s="320" t="s">
        <v>720</v>
      </c>
      <c r="F260" s="322" t="s">
        <v>263</v>
      </c>
      <c r="G260" s="321" t="s">
        <v>262</v>
      </c>
      <c r="H260" s="376">
        <v>2023</v>
      </c>
      <c r="I260" s="376">
        <v>2026</v>
      </c>
      <c r="J260" s="324">
        <f>SUM(J261:J263)</f>
        <v>0</v>
      </c>
      <c r="K260" s="324">
        <f>SUM(K261:K263)</f>
        <v>0</v>
      </c>
      <c r="L260" s="377">
        <f t="shared" ref="L260:L276" si="146">SUM(J260:K260)</f>
        <v>0</v>
      </c>
      <c r="M260" s="324">
        <f>SUM(M261:M263)</f>
        <v>1301974.6499999999</v>
      </c>
      <c r="N260" s="324">
        <f>SUM(N261:N263)</f>
        <v>0</v>
      </c>
      <c r="O260" s="316">
        <f t="shared" ref="O260:O276" si="147">SUM(M260:N260)</f>
        <v>1301974.6499999999</v>
      </c>
      <c r="P260" s="324">
        <f>SUM(P261:P263)</f>
        <v>1301974.6499999999</v>
      </c>
      <c r="Q260" s="324">
        <f>SUM(Q261:Q263)</f>
        <v>0</v>
      </c>
      <c r="R260" s="316">
        <f t="shared" ref="R260:R276" si="148">SUM(P260:Q260)</f>
        <v>1301974.6499999999</v>
      </c>
      <c r="S260" s="324">
        <f>SUM(S261:S263)</f>
        <v>512323.5</v>
      </c>
      <c r="T260" s="324">
        <f>SUM(T261:T263)</f>
        <v>0</v>
      </c>
      <c r="U260" s="316">
        <f t="shared" ref="U260:U276" si="149">SUM(S260:T260)</f>
        <v>512323.5</v>
      </c>
      <c r="V260" s="324">
        <f>SUM(V261:V263)</f>
        <v>508723.5</v>
      </c>
      <c r="W260" s="324">
        <f>SUM(W261:W263)</f>
        <v>0</v>
      </c>
      <c r="X260" s="316">
        <f t="shared" ref="X260:X276" si="150">SUM(V260:W260)</f>
        <v>508723.5</v>
      </c>
      <c r="Y260" s="316">
        <f t="shared" ref="Y260:Z263" si="151">J260+M260+P260+S260+V260</f>
        <v>3624996.3</v>
      </c>
      <c r="Z260" s="316">
        <f t="shared" si="151"/>
        <v>0</v>
      </c>
      <c r="AA260" s="316">
        <f>SUM(Y260:Z260)</f>
        <v>3624996.3</v>
      </c>
      <c r="AB260" s="324">
        <f>SUM(AB261:AB263)</f>
        <v>2147949.2999999998</v>
      </c>
      <c r="AC260" s="324">
        <f>SUM(AC261:AC263)</f>
        <v>0</v>
      </c>
      <c r="AD260" s="316">
        <f t="shared" ref="AD260:AD276" si="152">SUM(AB260:AC260)</f>
        <v>2147949.2999999998</v>
      </c>
      <c r="AE260" s="324">
        <f>SUM(AE261:AE263)</f>
        <v>0</v>
      </c>
      <c r="AF260" s="324">
        <f>SUM(AF261:AF263)</f>
        <v>0</v>
      </c>
      <c r="AG260" s="316"/>
      <c r="AH260" s="316">
        <f>AE260+AF260</f>
        <v>0</v>
      </c>
      <c r="AI260" s="324">
        <f>SUM(AI261:AI263)</f>
        <v>1021047</v>
      </c>
      <c r="AJ260" s="324">
        <f>SUM(AJ261:AJ263)</f>
        <v>0</v>
      </c>
      <c r="AK260" s="316">
        <f t="shared" ref="AK260:AK276" si="153">SUM(AI260:AJ260)</f>
        <v>1021047</v>
      </c>
      <c r="AL260" s="305">
        <f t="shared" ref="AL260:AL276" si="154">SUM(AK260+AH260+AD260)-AA260</f>
        <v>-456000</v>
      </c>
      <c r="AM260" s="65"/>
      <c r="AN260" s="65"/>
    </row>
    <row r="261" spans="2:40" ht="63" x14ac:dyDescent="0.25">
      <c r="B261" s="82" t="s">
        <v>715</v>
      </c>
      <c r="C261" s="290" t="s">
        <v>714</v>
      </c>
      <c r="D261" s="137"/>
      <c r="E261" s="256" t="s">
        <v>720</v>
      </c>
      <c r="F261" s="55" t="s">
        <v>263</v>
      </c>
      <c r="G261" s="55" t="s">
        <v>262</v>
      </c>
      <c r="H261" s="103">
        <v>2023</v>
      </c>
      <c r="I261" s="103">
        <v>2026</v>
      </c>
      <c r="J261" s="9">
        <v>0</v>
      </c>
      <c r="K261" s="9">
        <v>0</v>
      </c>
      <c r="L261" s="118">
        <f t="shared" si="146"/>
        <v>0</v>
      </c>
      <c r="M261" s="9">
        <v>294434.09999999998</v>
      </c>
      <c r="N261" s="9">
        <v>0</v>
      </c>
      <c r="O261" s="118">
        <f t="shared" si="147"/>
        <v>294434.09999999998</v>
      </c>
      <c r="P261" s="118">
        <v>294434.09999999998</v>
      </c>
      <c r="Q261" s="118">
        <v>0</v>
      </c>
      <c r="R261" s="118">
        <f t="shared" si="148"/>
        <v>294434.09999999998</v>
      </c>
      <c r="S261" s="118">
        <v>294434.09999999998</v>
      </c>
      <c r="T261" s="118">
        <v>0</v>
      </c>
      <c r="U261" s="118">
        <f t="shared" si="149"/>
        <v>294434.09999999998</v>
      </c>
      <c r="V261" s="118">
        <v>294434.09999999998</v>
      </c>
      <c r="W261" s="118">
        <v>0</v>
      </c>
      <c r="X261" s="118">
        <f t="shared" si="150"/>
        <v>294434.09999999998</v>
      </c>
      <c r="Y261" s="118">
        <f t="shared" si="151"/>
        <v>1177736.3999999999</v>
      </c>
      <c r="Z261" s="118">
        <f t="shared" si="151"/>
        <v>0</v>
      </c>
      <c r="AA261" s="118">
        <f>Y261+Z261</f>
        <v>1177736.3999999999</v>
      </c>
      <c r="AB261" s="118">
        <v>588868.19999999995</v>
      </c>
      <c r="AC261" s="118">
        <v>0</v>
      </c>
      <c r="AD261" s="118">
        <f t="shared" si="152"/>
        <v>588868.19999999995</v>
      </c>
      <c r="AE261" s="118">
        <v>0</v>
      </c>
      <c r="AF261" s="118">
        <v>0</v>
      </c>
      <c r="AG261" s="118"/>
      <c r="AH261" s="118">
        <f t="shared" ref="AH261:AH276" si="155">AE261+AF261</f>
        <v>0</v>
      </c>
      <c r="AI261" s="118">
        <v>588868.19999999995</v>
      </c>
      <c r="AJ261" s="118">
        <v>0</v>
      </c>
      <c r="AK261" s="118">
        <f t="shared" si="153"/>
        <v>588868.19999999995</v>
      </c>
      <c r="AL261" s="101">
        <f t="shared" si="154"/>
        <v>0</v>
      </c>
      <c r="AM261" s="65"/>
      <c r="AN261" s="65"/>
    </row>
    <row r="262" spans="2:40" ht="55.5" customHeight="1" x14ac:dyDescent="0.25">
      <c r="B262" s="82" t="s">
        <v>716</v>
      </c>
      <c r="C262" s="290" t="s">
        <v>718</v>
      </c>
      <c r="D262" s="137"/>
      <c r="E262" s="98" t="s">
        <v>141</v>
      </c>
      <c r="F262" s="55" t="s">
        <v>164</v>
      </c>
      <c r="G262" s="55" t="s">
        <v>262</v>
      </c>
      <c r="H262" s="103">
        <v>2023</v>
      </c>
      <c r="I262" s="103">
        <v>2026</v>
      </c>
      <c r="J262" s="9">
        <v>0</v>
      </c>
      <c r="K262" s="9">
        <v>0</v>
      </c>
      <c r="L262" s="118">
        <f t="shared" si="146"/>
        <v>0</v>
      </c>
      <c r="M262" s="9">
        <v>789651.15</v>
      </c>
      <c r="N262" s="9">
        <v>0</v>
      </c>
      <c r="O262" s="118">
        <f t="shared" si="147"/>
        <v>789651.15</v>
      </c>
      <c r="P262" s="118">
        <v>789651.15</v>
      </c>
      <c r="Q262" s="118">
        <v>0</v>
      </c>
      <c r="R262" s="118">
        <f t="shared" si="148"/>
        <v>789651.15</v>
      </c>
      <c r="S262" s="118">
        <v>0</v>
      </c>
      <c r="T262" s="118">
        <v>0</v>
      </c>
      <c r="U262" s="118">
        <f t="shared" si="149"/>
        <v>0</v>
      </c>
      <c r="V262" s="118">
        <v>0</v>
      </c>
      <c r="W262" s="118">
        <v>0</v>
      </c>
      <c r="X262" s="118">
        <f t="shared" si="150"/>
        <v>0</v>
      </c>
      <c r="Y262" s="118">
        <f t="shared" si="151"/>
        <v>1579302.3</v>
      </c>
      <c r="Z262" s="118">
        <f t="shared" si="151"/>
        <v>0</v>
      </c>
      <c r="AA262" s="118">
        <f>Y262+Z262</f>
        <v>1579302.3</v>
      </c>
      <c r="AB262" s="118">
        <v>1123302.3</v>
      </c>
      <c r="AC262" s="118">
        <v>0</v>
      </c>
      <c r="AD262" s="118">
        <f t="shared" si="152"/>
        <v>1123302.3</v>
      </c>
      <c r="AE262" s="118">
        <v>0</v>
      </c>
      <c r="AF262" s="118">
        <v>0</v>
      </c>
      <c r="AG262" s="118"/>
      <c r="AH262" s="118">
        <f t="shared" si="155"/>
        <v>0</v>
      </c>
      <c r="AI262" s="118">
        <v>0</v>
      </c>
      <c r="AJ262" s="118">
        <v>0</v>
      </c>
      <c r="AK262" s="118">
        <f t="shared" si="153"/>
        <v>0</v>
      </c>
      <c r="AL262" s="101">
        <f t="shared" si="154"/>
        <v>-456000</v>
      </c>
      <c r="AM262" s="65"/>
      <c r="AN262" s="65"/>
    </row>
    <row r="263" spans="2:40" ht="36" customHeight="1" x14ac:dyDescent="0.25">
      <c r="B263" s="82" t="s">
        <v>717</v>
      </c>
      <c r="C263" s="290" t="s">
        <v>719</v>
      </c>
      <c r="D263" s="137"/>
      <c r="E263" s="98" t="s">
        <v>141</v>
      </c>
      <c r="F263" s="55" t="s">
        <v>164</v>
      </c>
      <c r="G263" s="55" t="s">
        <v>262</v>
      </c>
      <c r="H263" s="103">
        <v>2023</v>
      </c>
      <c r="I263" s="103">
        <v>2026</v>
      </c>
      <c r="J263" s="9">
        <v>0</v>
      </c>
      <c r="K263" s="9">
        <v>0</v>
      </c>
      <c r="L263" s="118">
        <f t="shared" si="146"/>
        <v>0</v>
      </c>
      <c r="M263" s="9">
        <v>217889.4</v>
      </c>
      <c r="N263" s="9">
        <v>0</v>
      </c>
      <c r="O263" s="118">
        <f t="shared" si="147"/>
        <v>217889.4</v>
      </c>
      <c r="P263" s="118">
        <v>217889.4</v>
      </c>
      <c r="Q263" s="118">
        <v>0</v>
      </c>
      <c r="R263" s="118">
        <f t="shared" si="148"/>
        <v>217889.4</v>
      </c>
      <c r="S263" s="118">
        <v>217889.4</v>
      </c>
      <c r="T263" s="118">
        <v>0</v>
      </c>
      <c r="U263" s="118">
        <f t="shared" si="149"/>
        <v>217889.4</v>
      </c>
      <c r="V263" s="118">
        <v>214289.4</v>
      </c>
      <c r="W263" s="118">
        <v>0</v>
      </c>
      <c r="X263" s="118">
        <f t="shared" si="150"/>
        <v>214289.4</v>
      </c>
      <c r="Y263" s="118">
        <f t="shared" si="151"/>
        <v>867957.6</v>
      </c>
      <c r="Z263" s="118">
        <f t="shared" si="151"/>
        <v>0</v>
      </c>
      <c r="AA263" s="118">
        <f>Y263+Z263</f>
        <v>867957.6</v>
      </c>
      <c r="AB263" s="118">
        <v>435778.8</v>
      </c>
      <c r="AC263" s="118">
        <v>0</v>
      </c>
      <c r="AD263" s="118">
        <f t="shared" si="152"/>
        <v>435778.8</v>
      </c>
      <c r="AE263" s="118">
        <v>0</v>
      </c>
      <c r="AF263" s="118">
        <v>0</v>
      </c>
      <c r="AG263" s="118"/>
      <c r="AH263" s="118">
        <f t="shared" si="155"/>
        <v>0</v>
      </c>
      <c r="AI263" s="118">
        <v>432178.8</v>
      </c>
      <c r="AJ263" s="118">
        <v>0</v>
      </c>
      <c r="AK263" s="118">
        <f t="shared" si="153"/>
        <v>432178.8</v>
      </c>
      <c r="AL263" s="101">
        <f t="shared" si="154"/>
        <v>0</v>
      </c>
      <c r="AM263" s="65"/>
      <c r="AN263" s="65"/>
    </row>
    <row r="264" spans="2:40" ht="124.5" customHeight="1" x14ac:dyDescent="0.25">
      <c r="B264" s="331" t="s">
        <v>21</v>
      </c>
      <c r="C264" s="302" t="s">
        <v>328</v>
      </c>
      <c r="D264" s="332"/>
      <c r="E264" s="296" t="s">
        <v>247</v>
      </c>
      <c r="F264" s="372" t="s">
        <v>265</v>
      </c>
      <c r="G264" s="303" t="s">
        <v>264</v>
      </c>
      <c r="H264" s="371">
        <v>2022</v>
      </c>
      <c r="I264" s="371">
        <v>2026</v>
      </c>
      <c r="J264" s="300">
        <f>SUM(J265:J268)</f>
        <v>0</v>
      </c>
      <c r="K264" s="300">
        <f>SUM(K265:K268)</f>
        <v>0</v>
      </c>
      <c r="L264" s="316">
        <f t="shared" si="146"/>
        <v>0</v>
      </c>
      <c r="M264" s="300">
        <f>SUM(M265:M268)</f>
        <v>2405630.4</v>
      </c>
      <c r="N264" s="300">
        <f>SUM(N265:N268)</f>
        <v>0</v>
      </c>
      <c r="O264" s="316">
        <f t="shared" si="147"/>
        <v>2405630.4</v>
      </c>
      <c r="P264" s="300">
        <f>SUM(P265:P268)</f>
        <v>2405630.4</v>
      </c>
      <c r="Q264" s="300">
        <f>SUM(Q265:Q268)</f>
        <v>0</v>
      </c>
      <c r="R264" s="316">
        <f t="shared" si="148"/>
        <v>2405630.4</v>
      </c>
      <c r="S264" s="300">
        <f>SUM(S265:S268)</f>
        <v>2405630.4</v>
      </c>
      <c r="T264" s="300">
        <f>SUM(T265:T268)</f>
        <v>0</v>
      </c>
      <c r="U264" s="316">
        <f t="shared" si="149"/>
        <v>2405630.4</v>
      </c>
      <c r="V264" s="300">
        <f>SUM(V265:V268)</f>
        <v>2405630.4</v>
      </c>
      <c r="W264" s="300">
        <f>SUM(W265:W268)</f>
        <v>0</v>
      </c>
      <c r="X264" s="316">
        <f t="shared" si="150"/>
        <v>2405630.4</v>
      </c>
      <c r="Y264" s="316">
        <f t="shared" ref="Y264:Y276" si="156">J264+M264+P264+S264+V264</f>
        <v>9622521.5999999996</v>
      </c>
      <c r="Z264" s="316">
        <f t="shared" ref="Z264:Z276" si="157">K264+N264+Q264+T264+W264</f>
        <v>0</v>
      </c>
      <c r="AA264" s="316">
        <f>SUM(Y264:Z264)</f>
        <v>9622521.5999999996</v>
      </c>
      <c r="AB264" s="300">
        <f>SUM(AB265:AB268)</f>
        <v>3899260.8</v>
      </c>
      <c r="AC264" s="300">
        <f>SUM(AC265:AC268)</f>
        <v>0</v>
      </c>
      <c r="AD264" s="316">
        <f t="shared" si="152"/>
        <v>3899260.8</v>
      </c>
      <c r="AE264" s="300">
        <f>SUM(AE265:AE268)</f>
        <v>0</v>
      </c>
      <c r="AF264" s="300">
        <f>SUM(AF265:AF268)</f>
        <v>0</v>
      </c>
      <c r="AG264" s="316"/>
      <c r="AH264" s="316">
        <f>AE264+AF264</f>
        <v>0</v>
      </c>
      <c r="AI264" s="300">
        <f>SUM(AI265:AI268)</f>
        <v>3899260.8</v>
      </c>
      <c r="AJ264" s="300">
        <f>SUM(AJ265:AJ268)</f>
        <v>0</v>
      </c>
      <c r="AK264" s="316">
        <f t="shared" si="153"/>
        <v>3899260.8</v>
      </c>
      <c r="AL264" s="305">
        <f t="shared" si="154"/>
        <v>-1824000</v>
      </c>
      <c r="AM264" s="65"/>
      <c r="AN264" s="65"/>
    </row>
    <row r="265" spans="2:40" ht="87.75" customHeight="1" x14ac:dyDescent="0.25">
      <c r="B265" s="136" t="s">
        <v>722</v>
      </c>
      <c r="C265" s="96" t="s">
        <v>721</v>
      </c>
      <c r="D265" s="137"/>
      <c r="E265" s="98" t="s">
        <v>730</v>
      </c>
      <c r="F265" s="175" t="s">
        <v>729</v>
      </c>
      <c r="G265" s="55" t="s">
        <v>731</v>
      </c>
      <c r="H265" s="103">
        <v>2023</v>
      </c>
      <c r="I265" s="103">
        <v>2026</v>
      </c>
      <c r="J265" s="9">
        <v>0</v>
      </c>
      <c r="K265" s="9">
        <v>0</v>
      </c>
      <c r="L265" s="118">
        <f t="shared" si="146"/>
        <v>0</v>
      </c>
      <c r="M265" s="9">
        <v>948474</v>
      </c>
      <c r="N265" s="9">
        <v>0</v>
      </c>
      <c r="O265" s="118">
        <f t="shared" si="147"/>
        <v>948474</v>
      </c>
      <c r="P265" s="118">
        <v>948474</v>
      </c>
      <c r="Q265" s="118">
        <v>0</v>
      </c>
      <c r="R265" s="118">
        <f t="shared" si="148"/>
        <v>948474</v>
      </c>
      <c r="S265" s="118">
        <v>948474</v>
      </c>
      <c r="T265" s="118">
        <v>0</v>
      </c>
      <c r="U265" s="118">
        <f t="shared" si="149"/>
        <v>948474</v>
      </c>
      <c r="V265" s="118">
        <v>948474</v>
      </c>
      <c r="W265" s="118">
        <v>0</v>
      </c>
      <c r="X265" s="118">
        <f t="shared" si="150"/>
        <v>948474</v>
      </c>
      <c r="Y265" s="118">
        <f t="shared" si="156"/>
        <v>3793896</v>
      </c>
      <c r="Z265" s="118">
        <f t="shared" si="157"/>
        <v>0</v>
      </c>
      <c r="AA265" s="118">
        <f>Y265+Z265</f>
        <v>3793896</v>
      </c>
      <c r="AB265" s="118">
        <v>984948</v>
      </c>
      <c r="AC265" s="118">
        <v>0</v>
      </c>
      <c r="AD265" s="118">
        <f t="shared" si="152"/>
        <v>984948</v>
      </c>
      <c r="AE265" s="118">
        <v>0</v>
      </c>
      <c r="AF265" s="118">
        <v>0</v>
      </c>
      <c r="AG265" s="118"/>
      <c r="AH265" s="118">
        <f t="shared" si="155"/>
        <v>0</v>
      </c>
      <c r="AI265" s="118">
        <v>984948</v>
      </c>
      <c r="AJ265" s="118">
        <v>0</v>
      </c>
      <c r="AK265" s="118">
        <f t="shared" si="153"/>
        <v>984948</v>
      </c>
      <c r="AL265" s="101">
        <f t="shared" si="154"/>
        <v>-1824000</v>
      </c>
      <c r="AM265" s="65"/>
      <c r="AN265" s="65"/>
    </row>
    <row r="266" spans="2:40" ht="61.5" customHeight="1" x14ac:dyDescent="0.25">
      <c r="B266" s="136" t="s">
        <v>723</v>
      </c>
      <c r="C266" s="96" t="s">
        <v>726</v>
      </c>
      <c r="D266" s="137"/>
      <c r="E266" s="98" t="s">
        <v>730</v>
      </c>
      <c r="F266" s="175" t="s">
        <v>729</v>
      </c>
      <c r="G266" s="55" t="s">
        <v>732</v>
      </c>
      <c r="H266" s="103">
        <v>2023</v>
      </c>
      <c r="I266" s="103">
        <v>2026</v>
      </c>
      <c r="J266" s="9">
        <v>0</v>
      </c>
      <c r="K266" s="9">
        <v>0</v>
      </c>
      <c r="L266" s="118">
        <f t="shared" si="146"/>
        <v>0</v>
      </c>
      <c r="M266" s="9">
        <v>556800</v>
      </c>
      <c r="N266" s="9">
        <v>0</v>
      </c>
      <c r="O266" s="118">
        <f t="shared" si="147"/>
        <v>556800</v>
      </c>
      <c r="P266" s="118">
        <v>556800</v>
      </c>
      <c r="Q266" s="118">
        <v>0</v>
      </c>
      <c r="R266" s="118">
        <f t="shared" si="148"/>
        <v>556800</v>
      </c>
      <c r="S266" s="118">
        <v>556800</v>
      </c>
      <c r="T266" s="118">
        <v>0</v>
      </c>
      <c r="U266" s="118">
        <f t="shared" si="149"/>
        <v>556800</v>
      </c>
      <c r="V266" s="118">
        <v>556800</v>
      </c>
      <c r="W266" s="118">
        <v>0</v>
      </c>
      <c r="X266" s="118">
        <f t="shared" si="150"/>
        <v>556800</v>
      </c>
      <c r="Y266" s="118">
        <f t="shared" si="156"/>
        <v>2227200</v>
      </c>
      <c r="Z266" s="118">
        <f t="shared" si="157"/>
        <v>0</v>
      </c>
      <c r="AA266" s="118">
        <f>Y266+Z266</f>
        <v>2227200</v>
      </c>
      <c r="AB266" s="118">
        <v>1113600</v>
      </c>
      <c r="AC266" s="118">
        <v>0</v>
      </c>
      <c r="AD266" s="118">
        <f t="shared" si="152"/>
        <v>1113600</v>
      </c>
      <c r="AE266" s="118">
        <v>0</v>
      </c>
      <c r="AF266" s="118">
        <v>0</v>
      </c>
      <c r="AG266" s="118"/>
      <c r="AH266" s="118">
        <f t="shared" si="155"/>
        <v>0</v>
      </c>
      <c r="AI266" s="118">
        <v>1113600</v>
      </c>
      <c r="AJ266" s="118">
        <v>0</v>
      </c>
      <c r="AK266" s="118">
        <f t="shared" si="153"/>
        <v>1113600</v>
      </c>
      <c r="AL266" s="101">
        <f t="shared" si="154"/>
        <v>0</v>
      </c>
      <c r="AM266" s="65"/>
      <c r="AN266" s="65"/>
    </row>
    <row r="267" spans="2:40" ht="51" customHeight="1" x14ac:dyDescent="0.25">
      <c r="B267" s="136" t="s">
        <v>724</v>
      </c>
      <c r="C267" s="96" t="s">
        <v>727</v>
      </c>
      <c r="D267" s="137"/>
      <c r="E267" s="98" t="s">
        <v>133</v>
      </c>
      <c r="F267" s="175" t="s">
        <v>85</v>
      </c>
      <c r="G267" s="55" t="s">
        <v>733</v>
      </c>
      <c r="H267" s="103">
        <v>2023</v>
      </c>
      <c r="I267" s="103">
        <v>2026</v>
      </c>
      <c r="J267" s="9">
        <v>0</v>
      </c>
      <c r="K267" s="9">
        <v>0</v>
      </c>
      <c r="L267" s="118">
        <f t="shared" si="146"/>
        <v>0</v>
      </c>
      <c r="M267" s="9">
        <v>336966.14399999997</v>
      </c>
      <c r="N267" s="9">
        <v>0</v>
      </c>
      <c r="O267" s="118">
        <f t="shared" si="147"/>
        <v>336966.14399999997</v>
      </c>
      <c r="P267" s="118">
        <v>336966.14399999997</v>
      </c>
      <c r="Q267" s="118">
        <v>0</v>
      </c>
      <c r="R267" s="118">
        <f t="shared" si="148"/>
        <v>336966.14399999997</v>
      </c>
      <c r="S267" s="118">
        <v>336966.14399999997</v>
      </c>
      <c r="T267" s="118">
        <v>0</v>
      </c>
      <c r="U267" s="118">
        <f t="shared" si="149"/>
        <v>336966.14399999997</v>
      </c>
      <c r="V267" s="118">
        <v>336966.14399999997</v>
      </c>
      <c r="W267" s="118">
        <v>0</v>
      </c>
      <c r="X267" s="118">
        <f t="shared" si="150"/>
        <v>336966.14399999997</v>
      </c>
      <c r="Y267" s="118">
        <f t="shared" si="156"/>
        <v>1347864.5759999999</v>
      </c>
      <c r="Z267" s="118">
        <f t="shared" si="157"/>
        <v>0</v>
      </c>
      <c r="AA267" s="118">
        <f>Y267+Z267</f>
        <v>1347864.5759999999</v>
      </c>
      <c r="AB267" s="118">
        <v>673932.28799999994</v>
      </c>
      <c r="AC267" s="118">
        <v>0</v>
      </c>
      <c r="AD267" s="118">
        <f t="shared" si="152"/>
        <v>673932.28799999994</v>
      </c>
      <c r="AE267" s="118">
        <v>0</v>
      </c>
      <c r="AF267" s="118">
        <v>0</v>
      </c>
      <c r="AG267" s="118"/>
      <c r="AH267" s="118">
        <f t="shared" si="155"/>
        <v>0</v>
      </c>
      <c r="AI267" s="118">
        <v>673932.28799999994</v>
      </c>
      <c r="AJ267" s="118">
        <v>0</v>
      </c>
      <c r="AK267" s="118">
        <f t="shared" si="153"/>
        <v>673932.28799999994</v>
      </c>
      <c r="AL267" s="101">
        <f t="shared" si="154"/>
        <v>0</v>
      </c>
      <c r="AM267" s="65"/>
      <c r="AN267" s="65"/>
    </row>
    <row r="268" spans="2:40" ht="47.25" x14ac:dyDescent="0.25">
      <c r="B268" s="136" t="s">
        <v>725</v>
      </c>
      <c r="C268" s="96" t="s">
        <v>728</v>
      </c>
      <c r="D268" s="137"/>
      <c r="E268" s="98" t="s">
        <v>730</v>
      </c>
      <c r="F268" s="175" t="s">
        <v>729</v>
      </c>
      <c r="G268" s="55" t="s">
        <v>734</v>
      </c>
      <c r="H268" s="103">
        <v>2023</v>
      </c>
      <c r="I268" s="103">
        <v>2026</v>
      </c>
      <c r="J268" s="9">
        <v>0</v>
      </c>
      <c r="K268" s="9">
        <v>0</v>
      </c>
      <c r="L268" s="118">
        <f t="shared" si="146"/>
        <v>0</v>
      </c>
      <c r="M268" s="9">
        <v>563390.25600000005</v>
      </c>
      <c r="N268" s="9">
        <v>0</v>
      </c>
      <c r="O268" s="118">
        <f t="shared" si="147"/>
        <v>563390.25600000005</v>
      </c>
      <c r="P268" s="118">
        <v>563390.25600000005</v>
      </c>
      <c r="Q268" s="118">
        <v>0</v>
      </c>
      <c r="R268" s="118">
        <f t="shared" si="148"/>
        <v>563390.25600000005</v>
      </c>
      <c r="S268" s="118">
        <v>563390.25600000005</v>
      </c>
      <c r="T268" s="118">
        <v>0</v>
      </c>
      <c r="U268" s="118">
        <f t="shared" si="149"/>
        <v>563390.25600000005</v>
      </c>
      <c r="V268" s="118">
        <v>563390.25600000005</v>
      </c>
      <c r="W268" s="118">
        <v>0</v>
      </c>
      <c r="X268" s="118">
        <f t="shared" si="150"/>
        <v>563390.25600000005</v>
      </c>
      <c r="Y268" s="118">
        <f t="shared" si="156"/>
        <v>2253561.0240000002</v>
      </c>
      <c r="Z268" s="118">
        <f t="shared" si="157"/>
        <v>0</v>
      </c>
      <c r="AA268" s="118">
        <f>Y268+Z268</f>
        <v>2253561.0240000002</v>
      </c>
      <c r="AB268" s="118">
        <v>1126780.5120000001</v>
      </c>
      <c r="AC268" s="118">
        <v>0</v>
      </c>
      <c r="AD268" s="118">
        <f t="shared" si="152"/>
        <v>1126780.5120000001</v>
      </c>
      <c r="AE268" s="118">
        <v>0</v>
      </c>
      <c r="AF268" s="118">
        <v>0</v>
      </c>
      <c r="AG268" s="118"/>
      <c r="AH268" s="118">
        <f t="shared" si="155"/>
        <v>0</v>
      </c>
      <c r="AI268" s="118">
        <v>1126780.5120000001</v>
      </c>
      <c r="AJ268" s="118">
        <v>0</v>
      </c>
      <c r="AK268" s="118">
        <f t="shared" si="153"/>
        <v>1126780.5120000001</v>
      </c>
      <c r="AL268" s="101">
        <f t="shared" si="154"/>
        <v>0</v>
      </c>
      <c r="AM268" s="65"/>
      <c r="AN268" s="65"/>
    </row>
    <row r="269" spans="2:40" ht="126" x14ac:dyDescent="0.25">
      <c r="B269" s="331" t="s">
        <v>32</v>
      </c>
      <c r="C269" s="302" t="s">
        <v>329</v>
      </c>
      <c r="D269" s="332"/>
      <c r="E269" s="296"/>
      <c r="F269" s="303" t="s">
        <v>276</v>
      </c>
      <c r="G269" s="303" t="s">
        <v>277</v>
      </c>
      <c r="H269" s="371">
        <v>2022</v>
      </c>
      <c r="I269" s="371">
        <v>2026</v>
      </c>
      <c r="J269" s="300">
        <f>SUM(J270:J273)</f>
        <v>3306000</v>
      </c>
      <c r="K269" s="300">
        <f>SUM(K270:K273)</f>
        <v>0</v>
      </c>
      <c r="L269" s="316">
        <f t="shared" si="146"/>
        <v>3306000</v>
      </c>
      <c r="M269" s="300">
        <f>SUM(M270:M273)</f>
        <v>3306000</v>
      </c>
      <c r="N269" s="300">
        <f>SUM(N270:N273)</f>
        <v>0</v>
      </c>
      <c r="O269" s="316">
        <f t="shared" si="147"/>
        <v>3306000</v>
      </c>
      <c r="P269" s="300">
        <f>SUM(P270:P273)</f>
        <v>3306000</v>
      </c>
      <c r="Q269" s="300">
        <f>SUM(Q270:Q273)</f>
        <v>0</v>
      </c>
      <c r="R269" s="316">
        <f t="shared" si="148"/>
        <v>3306000</v>
      </c>
      <c r="S269" s="300">
        <f>SUM(S270:S273)</f>
        <v>3306000</v>
      </c>
      <c r="T269" s="300">
        <f>SUM(T270:T273)</f>
        <v>0</v>
      </c>
      <c r="U269" s="316">
        <f t="shared" si="149"/>
        <v>3306000</v>
      </c>
      <c r="V269" s="300">
        <f>SUM(V270:V273)</f>
        <v>3306000</v>
      </c>
      <c r="W269" s="300">
        <f>SUM(W270:W273)</f>
        <v>0</v>
      </c>
      <c r="X269" s="316">
        <f t="shared" si="150"/>
        <v>3306000</v>
      </c>
      <c r="Y269" s="316">
        <f t="shared" si="156"/>
        <v>16530000</v>
      </c>
      <c r="Z269" s="316">
        <f t="shared" si="157"/>
        <v>0</v>
      </c>
      <c r="AA269" s="316">
        <f>SUM(Y269:Z269)</f>
        <v>16530000</v>
      </c>
      <c r="AB269" s="300">
        <f>SUM(AB270:AB273)</f>
        <v>0</v>
      </c>
      <c r="AC269" s="300">
        <f>SUM(AC270:AC273)</f>
        <v>0</v>
      </c>
      <c r="AD269" s="316">
        <f t="shared" si="152"/>
        <v>0</v>
      </c>
      <c r="AE269" s="300">
        <f>SUM(AE270:AE273)</f>
        <v>0</v>
      </c>
      <c r="AF269" s="300">
        <f>SUM(AF270:AF273)</f>
        <v>0</v>
      </c>
      <c r="AG269" s="316"/>
      <c r="AH269" s="316">
        <f>AE269+AF269</f>
        <v>0</v>
      </c>
      <c r="AI269" s="300">
        <f>SUM(AI270:AI273)</f>
        <v>0</v>
      </c>
      <c r="AJ269" s="300">
        <f>SUM(AJ270:AJ273)</f>
        <v>0</v>
      </c>
      <c r="AK269" s="316">
        <f t="shared" si="153"/>
        <v>0</v>
      </c>
      <c r="AL269" s="305">
        <f t="shared" si="154"/>
        <v>-16530000</v>
      </c>
      <c r="AM269" s="65"/>
      <c r="AN269" s="65"/>
    </row>
    <row r="270" spans="2:40" ht="63" x14ac:dyDescent="0.25">
      <c r="B270" s="278" t="s">
        <v>736</v>
      </c>
      <c r="C270" s="251" t="s">
        <v>735</v>
      </c>
      <c r="D270" s="279"/>
      <c r="E270" s="252"/>
      <c r="F270" s="249" t="s">
        <v>743</v>
      </c>
      <c r="G270" s="249" t="s">
        <v>744</v>
      </c>
      <c r="H270" s="103">
        <v>2022</v>
      </c>
      <c r="I270" s="103">
        <v>2026</v>
      </c>
      <c r="J270" s="9">
        <v>1206000</v>
      </c>
      <c r="K270" s="9">
        <v>0</v>
      </c>
      <c r="L270" s="118">
        <f t="shared" si="146"/>
        <v>1206000</v>
      </c>
      <c r="M270" s="184">
        <v>1206000</v>
      </c>
      <c r="N270" s="9">
        <v>0</v>
      </c>
      <c r="O270" s="260">
        <f t="shared" si="147"/>
        <v>1206000</v>
      </c>
      <c r="P270" s="141">
        <v>1206000</v>
      </c>
      <c r="Q270" s="9">
        <v>0</v>
      </c>
      <c r="R270" s="260">
        <f t="shared" si="148"/>
        <v>1206000</v>
      </c>
      <c r="S270" s="141">
        <v>1206000</v>
      </c>
      <c r="T270" s="9">
        <v>0</v>
      </c>
      <c r="U270" s="260">
        <f t="shared" si="149"/>
        <v>1206000</v>
      </c>
      <c r="V270" s="118">
        <v>1206000</v>
      </c>
      <c r="W270" s="118">
        <v>0</v>
      </c>
      <c r="X270" s="118">
        <f t="shared" si="150"/>
        <v>1206000</v>
      </c>
      <c r="Y270" s="118">
        <f t="shared" ref="Y270:Z273" si="158">J270+M270+P270+S270+V270</f>
        <v>6030000</v>
      </c>
      <c r="Z270" s="118">
        <f t="shared" si="158"/>
        <v>0</v>
      </c>
      <c r="AA270" s="118">
        <f>Y270+Z270</f>
        <v>6030000</v>
      </c>
      <c r="AB270" s="118">
        <v>0</v>
      </c>
      <c r="AC270" s="118">
        <v>0</v>
      </c>
      <c r="AD270" s="118">
        <f t="shared" si="152"/>
        <v>0</v>
      </c>
      <c r="AE270" s="118">
        <v>0</v>
      </c>
      <c r="AF270" s="118">
        <v>0</v>
      </c>
      <c r="AG270" s="118"/>
      <c r="AH270" s="118">
        <f t="shared" si="155"/>
        <v>0</v>
      </c>
      <c r="AI270" s="118">
        <v>0</v>
      </c>
      <c r="AJ270" s="118">
        <v>0</v>
      </c>
      <c r="AK270" s="118">
        <f t="shared" si="153"/>
        <v>0</v>
      </c>
      <c r="AL270" s="255">
        <f t="shared" si="154"/>
        <v>-6030000</v>
      </c>
      <c r="AM270" s="65"/>
      <c r="AN270" s="65"/>
    </row>
    <row r="271" spans="2:40" ht="47.25" x14ac:dyDescent="0.25">
      <c r="B271" s="278" t="s">
        <v>737</v>
      </c>
      <c r="C271" s="96" t="s">
        <v>740</v>
      </c>
      <c r="D271" s="137"/>
      <c r="E271" s="98"/>
      <c r="F271" s="55" t="s">
        <v>731</v>
      </c>
      <c r="G271" s="55" t="s">
        <v>745</v>
      </c>
      <c r="H271" s="103">
        <v>2022</v>
      </c>
      <c r="I271" s="103">
        <v>2026</v>
      </c>
      <c r="J271" s="9">
        <v>1524000</v>
      </c>
      <c r="K271" s="9">
        <v>0</v>
      </c>
      <c r="L271" s="118">
        <f t="shared" si="146"/>
        <v>1524000</v>
      </c>
      <c r="M271" s="9">
        <v>1524000</v>
      </c>
      <c r="N271" s="9">
        <v>0</v>
      </c>
      <c r="O271" s="260">
        <f t="shared" si="147"/>
        <v>1524000</v>
      </c>
      <c r="P271" s="118">
        <v>1524000</v>
      </c>
      <c r="Q271" s="9">
        <v>0</v>
      </c>
      <c r="R271" s="260">
        <f t="shared" si="148"/>
        <v>1524000</v>
      </c>
      <c r="S271" s="118">
        <v>1524000</v>
      </c>
      <c r="T271" s="9">
        <v>0</v>
      </c>
      <c r="U271" s="260">
        <f t="shared" si="149"/>
        <v>1524000</v>
      </c>
      <c r="V271" s="118">
        <v>1524000</v>
      </c>
      <c r="W271" s="118">
        <v>0</v>
      </c>
      <c r="X271" s="118">
        <f t="shared" si="150"/>
        <v>1524000</v>
      </c>
      <c r="Y271" s="118">
        <f t="shared" si="158"/>
        <v>7620000</v>
      </c>
      <c r="Z271" s="118">
        <f t="shared" si="158"/>
        <v>0</v>
      </c>
      <c r="AA271" s="118">
        <f>Y271+Z271</f>
        <v>7620000</v>
      </c>
      <c r="AB271" s="118">
        <v>0</v>
      </c>
      <c r="AC271" s="118">
        <v>0</v>
      </c>
      <c r="AD271" s="118">
        <f t="shared" si="152"/>
        <v>0</v>
      </c>
      <c r="AE271" s="118">
        <v>0</v>
      </c>
      <c r="AF271" s="118">
        <v>0</v>
      </c>
      <c r="AG271" s="118"/>
      <c r="AH271" s="118">
        <f t="shared" si="155"/>
        <v>0</v>
      </c>
      <c r="AI271" s="118">
        <v>0</v>
      </c>
      <c r="AJ271" s="118">
        <v>0</v>
      </c>
      <c r="AK271" s="118">
        <f t="shared" si="153"/>
        <v>0</v>
      </c>
      <c r="AL271" s="255">
        <f t="shared" si="154"/>
        <v>-7620000</v>
      </c>
      <c r="AM271" s="65"/>
      <c r="AN271" s="65"/>
    </row>
    <row r="272" spans="2:40" ht="47.25" x14ac:dyDescent="0.25">
      <c r="B272" s="278" t="s">
        <v>738</v>
      </c>
      <c r="C272" s="96" t="s">
        <v>741</v>
      </c>
      <c r="D272" s="137"/>
      <c r="E272" s="98"/>
      <c r="F272" s="55" t="s">
        <v>731</v>
      </c>
      <c r="G272" s="55" t="s">
        <v>746</v>
      </c>
      <c r="H272" s="103">
        <v>2022</v>
      </c>
      <c r="I272" s="103">
        <v>2026</v>
      </c>
      <c r="J272" s="9">
        <v>576000</v>
      </c>
      <c r="K272" s="9">
        <v>0</v>
      </c>
      <c r="L272" s="118">
        <f t="shared" si="146"/>
        <v>576000</v>
      </c>
      <c r="M272" s="9">
        <v>576000</v>
      </c>
      <c r="N272" s="9">
        <v>0</v>
      </c>
      <c r="O272" s="260">
        <f t="shared" si="147"/>
        <v>576000</v>
      </c>
      <c r="P272" s="118">
        <v>576000</v>
      </c>
      <c r="Q272" s="9">
        <v>0</v>
      </c>
      <c r="R272" s="260">
        <f t="shared" si="148"/>
        <v>576000</v>
      </c>
      <c r="S272" s="118">
        <v>576000</v>
      </c>
      <c r="T272" s="9">
        <v>0</v>
      </c>
      <c r="U272" s="260">
        <f t="shared" si="149"/>
        <v>576000</v>
      </c>
      <c r="V272" s="118">
        <v>576000</v>
      </c>
      <c r="W272" s="118">
        <v>0</v>
      </c>
      <c r="X272" s="118">
        <f t="shared" si="150"/>
        <v>576000</v>
      </c>
      <c r="Y272" s="118">
        <f t="shared" si="158"/>
        <v>2880000</v>
      </c>
      <c r="Z272" s="118">
        <f t="shared" si="158"/>
        <v>0</v>
      </c>
      <c r="AA272" s="118">
        <f>Y272+Z272</f>
        <v>2880000</v>
      </c>
      <c r="AB272" s="118">
        <v>0</v>
      </c>
      <c r="AC272" s="118">
        <v>0</v>
      </c>
      <c r="AD272" s="118">
        <f t="shared" si="152"/>
        <v>0</v>
      </c>
      <c r="AE272" s="118">
        <v>0</v>
      </c>
      <c r="AF272" s="118">
        <v>0</v>
      </c>
      <c r="AG272" s="118"/>
      <c r="AH272" s="118">
        <f t="shared" si="155"/>
        <v>0</v>
      </c>
      <c r="AI272" s="118">
        <v>0</v>
      </c>
      <c r="AJ272" s="118">
        <v>0</v>
      </c>
      <c r="AK272" s="118">
        <f t="shared" si="153"/>
        <v>0</v>
      </c>
      <c r="AL272" s="255">
        <f t="shared" si="154"/>
        <v>-2880000</v>
      </c>
      <c r="AM272" s="65"/>
      <c r="AN272" s="65"/>
    </row>
    <row r="273" spans="2:40" ht="63" x14ac:dyDescent="0.25">
      <c r="B273" s="278" t="s">
        <v>739</v>
      </c>
      <c r="C273" s="96" t="s">
        <v>742</v>
      </c>
      <c r="D273" s="137"/>
      <c r="E273" s="98" t="s">
        <v>141</v>
      </c>
      <c r="F273" s="55" t="s">
        <v>745</v>
      </c>
      <c r="G273" s="55" t="s">
        <v>277</v>
      </c>
      <c r="H273" s="103">
        <v>2022</v>
      </c>
      <c r="I273" s="103">
        <v>2026</v>
      </c>
      <c r="J273" s="9">
        <v>0</v>
      </c>
      <c r="K273" s="9">
        <v>0</v>
      </c>
      <c r="L273" s="118">
        <f t="shared" si="146"/>
        <v>0</v>
      </c>
      <c r="M273" s="9">
        <v>0</v>
      </c>
      <c r="N273" s="9">
        <v>0</v>
      </c>
      <c r="O273" s="260">
        <f t="shared" si="147"/>
        <v>0</v>
      </c>
      <c r="P273" s="118">
        <v>0</v>
      </c>
      <c r="Q273" s="9">
        <v>0</v>
      </c>
      <c r="R273" s="260">
        <f t="shared" si="148"/>
        <v>0</v>
      </c>
      <c r="S273" s="118">
        <v>0</v>
      </c>
      <c r="T273" s="9">
        <v>0</v>
      </c>
      <c r="U273" s="260">
        <f t="shared" si="149"/>
        <v>0</v>
      </c>
      <c r="V273" s="118">
        <v>0</v>
      </c>
      <c r="W273" s="118">
        <v>0</v>
      </c>
      <c r="X273" s="118">
        <f t="shared" si="150"/>
        <v>0</v>
      </c>
      <c r="Y273" s="118">
        <f t="shared" si="158"/>
        <v>0</v>
      </c>
      <c r="Z273" s="118">
        <f t="shared" si="158"/>
        <v>0</v>
      </c>
      <c r="AA273" s="118">
        <f>Y273+Z273</f>
        <v>0</v>
      </c>
      <c r="AB273" s="118">
        <v>0</v>
      </c>
      <c r="AC273" s="118">
        <v>0</v>
      </c>
      <c r="AD273" s="118">
        <f t="shared" si="152"/>
        <v>0</v>
      </c>
      <c r="AE273" s="118">
        <v>0</v>
      </c>
      <c r="AF273" s="118">
        <v>0</v>
      </c>
      <c r="AG273" s="118"/>
      <c r="AH273" s="118">
        <f t="shared" si="155"/>
        <v>0</v>
      </c>
      <c r="AI273" s="118">
        <v>0</v>
      </c>
      <c r="AJ273" s="118">
        <v>0</v>
      </c>
      <c r="AK273" s="118">
        <f t="shared" si="153"/>
        <v>0</v>
      </c>
      <c r="AL273" s="255">
        <f t="shared" si="154"/>
        <v>0</v>
      </c>
      <c r="AM273" s="65"/>
      <c r="AN273" s="65"/>
    </row>
    <row r="274" spans="2:40" ht="78.75" customHeight="1" x14ac:dyDescent="0.25">
      <c r="B274" s="338" t="s">
        <v>33</v>
      </c>
      <c r="C274" s="302" t="s">
        <v>330</v>
      </c>
      <c r="D274" s="332"/>
      <c r="E274" s="296" t="s">
        <v>163</v>
      </c>
      <c r="F274" s="372" t="s">
        <v>266</v>
      </c>
      <c r="G274" s="303" t="s">
        <v>353</v>
      </c>
      <c r="H274" s="371">
        <v>2022</v>
      </c>
      <c r="I274" s="371">
        <v>2026</v>
      </c>
      <c r="J274" s="300">
        <f>SUM(J275:J276)</f>
        <v>1920000</v>
      </c>
      <c r="K274" s="300">
        <f>SUM(K275:K276)</f>
        <v>0</v>
      </c>
      <c r="L274" s="316">
        <f t="shared" si="146"/>
        <v>1920000</v>
      </c>
      <c r="M274" s="300">
        <f>SUM(M275:M276)</f>
        <v>2369110.7999999998</v>
      </c>
      <c r="N274" s="300">
        <f>SUM(N275:N276)</f>
        <v>0</v>
      </c>
      <c r="O274" s="316">
        <f t="shared" si="147"/>
        <v>2369110.7999999998</v>
      </c>
      <c r="P274" s="300">
        <f>SUM(P275:P276)</f>
        <v>2369110.7999999998</v>
      </c>
      <c r="Q274" s="300">
        <f>SUM(Q275:Q276)</f>
        <v>0</v>
      </c>
      <c r="R274" s="377">
        <f t="shared" si="148"/>
        <v>2369110.7999999998</v>
      </c>
      <c r="S274" s="300">
        <f>SUM(S275:S276)</f>
        <v>2369110.7999999998</v>
      </c>
      <c r="T274" s="300">
        <f>SUM(T275:T276)</f>
        <v>0</v>
      </c>
      <c r="U274" s="377">
        <f t="shared" si="149"/>
        <v>2369110.7999999998</v>
      </c>
      <c r="V274" s="300">
        <f>SUM(V275:V276)</f>
        <v>2369110.7999999998</v>
      </c>
      <c r="W274" s="300">
        <f>SUM(W275:W276)</f>
        <v>0</v>
      </c>
      <c r="X274" s="347">
        <f t="shared" si="150"/>
        <v>2369110.7999999998</v>
      </c>
      <c r="Y274" s="347">
        <f t="shared" si="156"/>
        <v>11396443.199999999</v>
      </c>
      <c r="Z274" s="347">
        <f t="shared" si="157"/>
        <v>0</v>
      </c>
      <c r="AA274" s="347">
        <f>SUM(Y274:Z274)</f>
        <v>11396443.199999999</v>
      </c>
      <c r="AB274" s="300">
        <f>SUM(AB275:AB276)</f>
        <v>6658221.5999999996</v>
      </c>
      <c r="AC274" s="300">
        <f>SUM(AC275:AC276)</f>
        <v>0</v>
      </c>
      <c r="AD274" s="347">
        <f t="shared" si="152"/>
        <v>6658221.5999999996</v>
      </c>
      <c r="AE274" s="300">
        <f>SUM(AE275:AE276)</f>
        <v>0</v>
      </c>
      <c r="AF274" s="300">
        <f>SUM(AF275:AF276)</f>
        <v>0</v>
      </c>
      <c r="AG274" s="347"/>
      <c r="AH274" s="347">
        <f>AE274+AF274</f>
        <v>0</v>
      </c>
      <c r="AI274" s="300">
        <f>SUM(AI275:AI276)</f>
        <v>4738221.5999999996</v>
      </c>
      <c r="AJ274" s="300">
        <f>SUM(AJ275:AJ276)</f>
        <v>0</v>
      </c>
      <c r="AK274" s="347">
        <f t="shared" si="153"/>
        <v>4738221.5999999996</v>
      </c>
      <c r="AL274" s="378">
        <f t="shared" si="154"/>
        <v>0</v>
      </c>
      <c r="AM274" s="65"/>
      <c r="AN274" s="65"/>
    </row>
    <row r="275" spans="2:40" ht="88.5" customHeight="1" x14ac:dyDescent="0.25">
      <c r="B275" s="82" t="s">
        <v>748</v>
      </c>
      <c r="C275" s="96" t="s">
        <v>747</v>
      </c>
      <c r="D275" s="137"/>
      <c r="E275" s="98" t="s">
        <v>513</v>
      </c>
      <c r="F275" s="175" t="s">
        <v>512</v>
      </c>
      <c r="G275" s="55" t="s">
        <v>750</v>
      </c>
      <c r="H275" s="103">
        <v>2022</v>
      </c>
      <c r="I275" s="103">
        <v>2026</v>
      </c>
      <c r="J275" s="9">
        <v>1920000</v>
      </c>
      <c r="K275" s="9">
        <v>0</v>
      </c>
      <c r="L275" s="118">
        <f t="shared" si="146"/>
        <v>1920000</v>
      </c>
      <c r="M275" s="9">
        <v>1920000</v>
      </c>
      <c r="N275" s="9">
        <v>0</v>
      </c>
      <c r="O275" s="118">
        <f t="shared" si="147"/>
        <v>1920000</v>
      </c>
      <c r="P275" s="118">
        <v>1920000</v>
      </c>
      <c r="Q275" s="118">
        <v>0</v>
      </c>
      <c r="R275" s="118">
        <f t="shared" si="148"/>
        <v>1920000</v>
      </c>
      <c r="S275" s="118">
        <v>1920000</v>
      </c>
      <c r="T275" s="118">
        <v>0</v>
      </c>
      <c r="U275" s="118">
        <f t="shared" si="149"/>
        <v>1920000</v>
      </c>
      <c r="V275" s="118">
        <v>1920000</v>
      </c>
      <c r="W275" s="118">
        <v>0</v>
      </c>
      <c r="X275" s="118">
        <f t="shared" si="150"/>
        <v>1920000</v>
      </c>
      <c r="Y275" s="118">
        <f t="shared" si="156"/>
        <v>9600000</v>
      </c>
      <c r="Z275" s="118">
        <f t="shared" si="157"/>
        <v>0</v>
      </c>
      <c r="AA275" s="118">
        <f>Y275+Z275</f>
        <v>9600000</v>
      </c>
      <c r="AB275" s="118">
        <v>5760000</v>
      </c>
      <c r="AC275" s="118">
        <v>0</v>
      </c>
      <c r="AD275" s="118">
        <f t="shared" si="152"/>
        <v>5760000</v>
      </c>
      <c r="AE275" s="118">
        <v>0</v>
      </c>
      <c r="AF275" s="118">
        <v>0</v>
      </c>
      <c r="AG275" s="118"/>
      <c r="AH275" s="118">
        <f t="shared" si="155"/>
        <v>0</v>
      </c>
      <c r="AI275" s="118">
        <v>3840000</v>
      </c>
      <c r="AJ275" s="118">
        <v>0</v>
      </c>
      <c r="AK275" s="118">
        <f t="shared" si="153"/>
        <v>3840000</v>
      </c>
      <c r="AL275" s="255">
        <f>SUM(AK275+AH275+AD275)-AA275</f>
        <v>0</v>
      </c>
      <c r="AM275" s="65"/>
      <c r="AN275" s="65"/>
    </row>
    <row r="276" spans="2:40" ht="86.25" customHeight="1" x14ac:dyDescent="0.25">
      <c r="B276" s="82"/>
      <c r="C276" s="96" t="s">
        <v>749</v>
      </c>
      <c r="D276" s="137"/>
      <c r="E276" s="98" t="s">
        <v>133</v>
      </c>
      <c r="F276" s="175" t="s">
        <v>175</v>
      </c>
      <c r="G276" s="55" t="s">
        <v>731</v>
      </c>
      <c r="H276" s="103">
        <v>2023</v>
      </c>
      <c r="I276" s="103">
        <v>2026</v>
      </c>
      <c r="J276" s="9">
        <v>0</v>
      </c>
      <c r="K276" s="9">
        <v>0</v>
      </c>
      <c r="L276" s="118">
        <f t="shared" si="146"/>
        <v>0</v>
      </c>
      <c r="M276" s="9">
        <v>449110.8</v>
      </c>
      <c r="N276" s="9">
        <v>0</v>
      </c>
      <c r="O276" s="118">
        <f t="shared" si="147"/>
        <v>449110.8</v>
      </c>
      <c r="P276" s="118">
        <v>449110.8</v>
      </c>
      <c r="Q276" s="118">
        <v>0</v>
      </c>
      <c r="R276" s="118">
        <f t="shared" si="148"/>
        <v>449110.8</v>
      </c>
      <c r="S276" s="118">
        <v>449110.8</v>
      </c>
      <c r="T276" s="118">
        <v>0</v>
      </c>
      <c r="U276" s="118">
        <f t="shared" si="149"/>
        <v>449110.8</v>
      </c>
      <c r="V276" s="118">
        <v>449110.8</v>
      </c>
      <c r="W276" s="118">
        <v>0</v>
      </c>
      <c r="X276" s="118">
        <f t="shared" si="150"/>
        <v>449110.8</v>
      </c>
      <c r="Y276" s="118">
        <f t="shared" si="156"/>
        <v>1796443.2</v>
      </c>
      <c r="Z276" s="118">
        <f t="shared" si="157"/>
        <v>0</v>
      </c>
      <c r="AA276" s="118">
        <f>Y276+Z276</f>
        <v>1796443.2</v>
      </c>
      <c r="AB276" s="118">
        <v>898221.6</v>
      </c>
      <c r="AC276" s="118">
        <v>0</v>
      </c>
      <c r="AD276" s="118">
        <f t="shared" si="152"/>
        <v>898221.6</v>
      </c>
      <c r="AE276" s="118">
        <v>0</v>
      </c>
      <c r="AF276" s="118">
        <v>0</v>
      </c>
      <c r="AG276" s="118"/>
      <c r="AH276" s="118">
        <f t="shared" si="155"/>
        <v>0</v>
      </c>
      <c r="AI276" s="118">
        <v>898221.6</v>
      </c>
      <c r="AJ276" s="118">
        <v>0</v>
      </c>
      <c r="AK276" s="118">
        <f t="shared" si="153"/>
        <v>898221.6</v>
      </c>
      <c r="AL276" s="255">
        <f t="shared" si="154"/>
        <v>0</v>
      </c>
      <c r="AM276" s="65"/>
      <c r="AN276" s="65"/>
    </row>
    <row r="277" spans="2:40" s="4" customFormat="1" ht="16.5" thickBot="1" x14ac:dyDescent="0.25">
      <c r="B277" s="222"/>
      <c r="C277" s="223" t="s">
        <v>34</v>
      </c>
      <c r="D277" s="155"/>
      <c r="E277" s="155"/>
      <c r="F277" s="121"/>
      <c r="G277" s="121"/>
      <c r="H277" s="121"/>
      <c r="I277" s="121"/>
      <c r="J277" s="224">
        <f>J274+J269+J264+J260</f>
        <v>5226000</v>
      </c>
      <c r="K277" s="224">
        <f t="shared" ref="K277:AL277" si="159">K274+K269+K264+K260</f>
        <v>0</v>
      </c>
      <c r="L277" s="224">
        <f t="shared" si="159"/>
        <v>5226000</v>
      </c>
      <c r="M277" s="224">
        <f t="shared" si="159"/>
        <v>9382715.8499999996</v>
      </c>
      <c r="N277" s="224">
        <f t="shared" si="159"/>
        <v>0</v>
      </c>
      <c r="O277" s="224">
        <f t="shared" si="159"/>
        <v>9382715.8499999996</v>
      </c>
      <c r="P277" s="224">
        <f t="shared" si="159"/>
        <v>9382715.8499999996</v>
      </c>
      <c r="Q277" s="224">
        <f t="shared" si="159"/>
        <v>0</v>
      </c>
      <c r="R277" s="224">
        <f t="shared" si="159"/>
        <v>9382715.8499999996</v>
      </c>
      <c r="S277" s="224">
        <f t="shared" si="159"/>
        <v>8593064.6999999993</v>
      </c>
      <c r="T277" s="224">
        <f t="shared" si="159"/>
        <v>0</v>
      </c>
      <c r="U277" s="224">
        <f t="shared" si="159"/>
        <v>8593064.6999999993</v>
      </c>
      <c r="V277" s="224">
        <f t="shared" si="159"/>
        <v>8589464.6999999993</v>
      </c>
      <c r="W277" s="224">
        <f t="shared" si="159"/>
        <v>0</v>
      </c>
      <c r="X277" s="224">
        <f t="shared" si="159"/>
        <v>8589464.6999999993</v>
      </c>
      <c r="Y277" s="263">
        <f t="shared" si="159"/>
        <v>41173961.099999994</v>
      </c>
      <c r="Z277" s="263">
        <f t="shared" si="159"/>
        <v>0</v>
      </c>
      <c r="AA277" s="263">
        <f t="shared" si="159"/>
        <v>41173961.099999994</v>
      </c>
      <c r="AB277" s="263">
        <f t="shared" si="159"/>
        <v>12705431.699999999</v>
      </c>
      <c r="AC277" s="263">
        <f t="shared" si="159"/>
        <v>0</v>
      </c>
      <c r="AD277" s="263">
        <f t="shared" si="159"/>
        <v>12705431.699999999</v>
      </c>
      <c r="AE277" s="263">
        <f t="shared" si="159"/>
        <v>0</v>
      </c>
      <c r="AF277" s="263">
        <f t="shared" si="159"/>
        <v>0</v>
      </c>
      <c r="AG277" s="263">
        <f t="shared" si="159"/>
        <v>0</v>
      </c>
      <c r="AH277" s="263">
        <f t="shared" si="159"/>
        <v>0</v>
      </c>
      <c r="AI277" s="263">
        <f t="shared" si="159"/>
        <v>9658529.3999999985</v>
      </c>
      <c r="AJ277" s="263">
        <f t="shared" si="159"/>
        <v>0</v>
      </c>
      <c r="AK277" s="263">
        <f t="shared" si="159"/>
        <v>9658529.3999999985</v>
      </c>
      <c r="AL277" s="263">
        <f t="shared" si="159"/>
        <v>-18810000</v>
      </c>
      <c r="AM277" s="66"/>
      <c r="AN277" s="66"/>
    </row>
    <row r="278" spans="2:40" ht="15.75" x14ac:dyDescent="0.25">
      <c r="B278" s="85">
        <v>4.2</v>
      </c>
      <c r="C278" s="480" t="s">
        <v>331</v>
      </c>
      <c r="D278" s="481"/>
      <c r="E278" s="452"/>
      <c r="F278" s="126"/>
      <c r="G278" s="126"/>
      <c r="H278" s="126"/>
      <c r="I278" s="126"/>
      <c r="J278" s="143"/>
      <c r="K278" s="143"/>
      <c r="L278" s="143"/>
      <c r="M278" s="143"/>
      <c r="N278" s="143"/>
      <c r="O278" s="143"/>
      <c r="P278" s="143"/>
      <c r="Q278" s="143"/>
      <c r="R278" s="143"/>
      <c r="S278" s="143"/>
      <c r="T278" s="143"/>
      <c r="U278" s="143"/>
      <c r="V278" s="143"/>
      <c r="W278" s="143"/>
      <c r="X278" s="143"/>
      <c r="Y278" s="143"/>
      <c r="Z278" s="143"/>
      <c r="AA278" s="143"/>
      <c r="AB278" s="143"/>
      <c r="AC278" s="143"/>
      <c r="AD278" s="143"/>
      <c r="AE278" s="143"/>
      <c r="AF278" s="143"/>
      <c r="AG278" s="143"/>
      <c r="AH278" s="143"/>
      <c r="AI278" s="143"/>
      <c r="AJ278" s="143"/>
      <c r="AK278" s="143"/>
      <c r="AL278" s="144"/>
      <c r="AM278" s="65"/>
      <c r="AN278" s="65"/>
    </row>
    <row r="279" spans="2:40" ht="15.75" x14ac:dyDescent="0.25">
      <c r="B279" s="91"/>
      <c r="C279" s="92" t="s">
        <v>77</v>
      </c>
      <c r="D279" s="128"/>
      <c r="E279" s="128"/>
      <c r="F279" s="129"/>
      <c r="G279" s="129"/>
      <c r="H279" s="129"/>
      <c r="I279" s="129"/>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c r="AG279" s="118"/>
      <c r="AH279" s="118"/>
      <c r="AI279" s="118"/>
      <c r="AJ279" s="118"/>
      <c r="AK279" s="118"/>
      <c r="AL279" s="167"/>
      <c r="AM279" s="65"/>
      <c r="AN279" s="65"/>
    </row>
    <row r="280" spans="2:40" ht="15.75" x14ac:dyDescent="0.25">
      <c r="B280" s="136"/>
      <c r="C280" s="96"/>
      <c r="D280" s="137"/>
      <c r="E280" s="98"/>
      <c r="F280" s="175"/>
      <c r="G280" s="55"/>
      <c r="H280" s="176"/>
      <c r="I280" s="176"/>
      <c r="J280" s="9"/>
      <c r="K280" s="9"/>
      <c r="L280" s="118"/>
      <c r="M280" s="9"/>
      <c r="N280" s="9"/>
      <c r="O280" s="118"/>
      <c r="P280" s="118"/>
      <c r="Q280" s="118"/>
      <c r="R280" s="118"/>
      <c r="S280" s="118"/>
      <c r="T280" s="118"/>
      <c r="U280" s="118"/>
      <c r="V280" s="118"/>
      <c r="W280" s="118"/>
      <c r="X280" s="118"/>
      <c r="Y280" s="118"/>
      <c r="Z280" s="118"/>
      <c r="AA280" s="118"/>
      <c r="AB280" s="118"/>
      <c r="AC280" s="118"/>
      <c r="AD280" s="118"/>
      <c r="AE280" s="118"/>
      <c r="AF280" s="118"/>
      <c r="AG280" s="118"/>
      <c r="AH280" s="118"/>
      <c r="AI280" s="118"/>
      <c r="AJ280" s="118"/>
      <c r="AK280" s="118"/>
      <c r="AL280" s="101"/>
      <c r="AM280" s="16"/>
    </row>
    <row r="281" spans="2:40" ht="63" x14ac:dyDescent="0.25">
      <c r="B281" s="331" t="s">
        <v>23</v>
      </c>
      <c r="C281" s="379" t="s">
        <v>332</v>
      </c>
      <c r="D281" s="332"/>
      <c r="E281" s="296" t="s">
        <v>113</v>
      </c>
      <c r="F281" s="372" t="s">
        <v>160</v>
      </c>
      <c r="G281" s="303" t="s">
        <v>267</v>
      </c>
      <c r="H281" s="371">
        <v>2023</v>
      </c>
      <c r="I281" s="371">
        <v>2024</v>
      </c>
      <c r="J281" s="300">
        <f>SUM(J282:J283)</f>
        <v>0</v>
      </c>
      <c r="K281" s="300">
        <f>SUM(K282:K283)</f>
        <v>0</v>
      </c>
      <c r="L281" s="316">
        <f t="shared" ref="L281:L287" si="160">SUM(J281:K281)</f>
        <v>0</v>
      </c>
      <c r="M281" s="300">
        <f>SUM(M282:M283)</f>
        <v>392578.8</v>
      </c>
      <c r="N281" s="300">
        <f>SUM(N282:N283)</f>
        <v>0</v>
      </c>
      <c r="O281" s="316">
        <f t="shared" ref="O281:O287" si="161">SUM(M281:N281)</f>
        <v>392578.8</v>
      </c>
      <c r="P281" s="300">
        <f>SUM(P282:P283)</f>
        <v>0</v>
      </c>
      <c r="Q281" s="300">
        <f>SUM(Q282:Q283)</f>
        <v>0</v>
      </c>
      <c r="R281" s="316">
        <f t="shared" ref="R281:R287" si="162">SUM(P281:Q281)</f>
        <v>0</v>
      </c>
      <c r="S281" s="300">
        <f>SUM(S282:S283)</f>
        <v>0</v>
      </c>
      <c r="T281" s="300">
        <f>SUM(T282:T283)</f>
        <v>0</v>
      </c>
      <c r="U281" s="316">
        <f t="shared" ref="U281:U287" si="163">SUM(S281:T281)</f>
        <v>0</v>
      </c>
      <c r="V281" s="300">
        <f>SUM(V282:V283)</f>
        <v>0</v>
      </c>
      <c r="W281" s="300">
        <f>SUM(W282:W283)</f>
        <v>0</v>
      </c>
      <c r="X281" s="316">
        <f t="shared" ref="X281:X287" si="164">SUM(V281:W281)</f>
        <v>0</v>
      </c>
      <c r="Y281" s="316">
        <f t="shared" ref="Y281:Y292" si="165">J281+M281+P281+S281+V281</f>
        <v>392578.8</v>
      </c>
      <c r="Z281" s="316">
        <f t="shared" ref="Z281:Z292" si="166">K281+N281+Q281+T281+W281</f>
        <v>0</v>
      </c>
      <c r="AA281" s="316">
        <f t="shared" ref="AA281:AA287" si="167">SUM(Y281:Z281)</f>
        <v>392578.8</v>
      </c>
      <c r="AB281" s="300">
        <f>SUM(AB282:AB283)</f>
        <v>392578.8</v>
      </c>
      <c r="AC281" s="300">
        <f>SUM(AC282:AC283)</f>
        <v>0</v>
      </c>
      <c r="AD281" s="316">
        <f t="shared" ref="AD281:AD287" si="168">SUM(AB281:AC281)</f>
        <v>392578.8</v>
      </c>
      <c r="AE281" s="300">
        <f>SUM(AE282:AE283)</f>
        <v>0</v>
      </c>
      <c r="AF281" s="300">
        <f>SUM(AF282:AF283)</f>
        <v>0</v>
      </c>
      <c r="AG281" s="316"/>
      <c r="AH281" s="316">
        <f t="shared" ref="AH281:AH287" si="169">SUM(AE281:AG281)</f>
        <v>0</v>
      </c>
      <c r="AI281" s="300">
        <f>SUM(AI282:AI283)</f>
        <v>0</v>
      </c>
      <c r="AJ281" s="300">
        <f>SUM(AJ282:AJ283)</f>
        <v>0</v>
      </c>
      <c r="AK281" s="316">
        <f t="shared" ref="AK281:AK292" si="170">SUM(AI281:AJ281)</f>
        <v>0</v>
      </c>
      <c r="AL281" s="305">
        <f t="shared" ref="AL281:AL292" si="171">SUM(AK281+AH281+AD281)-AA281</f>
        <v>0</v>
      </c>
    </row>
    <row r="282" spans="2:40" ht="50.25" customHeight="1" x14ac:dyDescent="0.25">
      <c r="B282" s="136" t="s">
        <v>752</v>
      </c>
      <c r="C282" s="185" t="s">
        <v>751</v>
      </c>
      <c r="D282" s="137"/>
      <c r="E282" s="98" t="s">
        <v>113</v>
      </c>
      <c r="F282" s="175" t="s">
        <v>160</v>
      </c>
      <c r="G282" s="55" t="s">
        <v>149</v>
      </c>
      <c r="H282" s="103">
        <v>2023</v>
      </c>
      <c r="I282" s="103">
        <v>2023</v>
      </c>
      <c r="J282" s="9">
        <v>0</v>
      </c>
      <c r="K282" s="9">
        <v>0</v>
      </c>
      <c r="L282" s="118">
        <f>SUM(J282:K282)</f>
        <v>0</v>
      </c>
      <c r="M282" s="9">
        <v>392578.8</v>
      </c>
      <c r="N282" s="9">
        <v>0</v>
      </c>
      <c r="O282" s="118">
        <f>SUM(M282:N282)</f>
        <v>392578.8</v>
      </c>
      <c r="P282" s="118">
        <v>0</v>
      </c>
      <c r="Q282" s="118">
        <v>0</v>
      </c>
      <c r="R282" s="118">
        <f>SUM(P282:Q282)</f>
        <v>0</v>
      </c>
      <c r="S282" s="118">
        <v>0</v>
      </c>
      <c r="T282" s="118">
        <v>0</v>
      </c>
      <c r="U282" s="118">
        <f>SUM(S282:T282)</f>
        <v>0</v>
      </c>
      <c r="V282" s="118">
        <v>0</v>
      </c>
      <c r="W282" s="118">
        <v>0</v>
      </c>
      <c r="X282" s="118">
        <f>SUM(V282:W282)</f>
        <v>0</v>
      </c>
      <c r="Y282" s="118">
        <f t="shared" si="165"/>
        <v>392578.8</v>
      </c>
      <c r="Z282" s="118">
        <f t="shared" si="166"/>
        <v>0</v>
      </c>
      <c r="AA282" s="118">
        <f>Y282+Z282</f>
        <v>392578.8</v>
      </c>
      <c r="AB282" s="118">
        <v>392578.8</v>
      </c>
      <c r="AC282" s="118">
        <v>0</v>
      </c>
      <c r="AD282" s="118">
        <f>SUM(AB282:AC282)</f>
        <v>392578.8</v>
      </c>
      <c r="AE282" s="118">
        <v>0</v>
      </c>
      <c r="AF282" s="118">
        <v>0</v>
      </c>
      <c r="AG282" s="118"/>
      <c r="AH282" s="118">
        <f t="shared" ref="AH282:AH292" si="172">AE282+AF282</f>
        <v>0</v>
      </c>
      <c r="AI282" s="118">
        <v>0</v>
      </c>
      <c r="AJ282" s="118">
        <v>0</v>
      </c>
      <c r="AK282" s="118">
        <f t="shared" si="170"/>
        <v>0</v>
      </c>
      <c r="AL282" s="101">
        <f t="shared" si="171"/>
        <v>0</v>
      </c>
    </row>
    <row r="283" spans="2:40" ht="47.25" x14ac:dyDescent="0.25">
      <c r="B283" s="136" t="s">
        <v>754</v>
      </c>
      <c r="C283" s="185" t="s">
        <v>753</v>
      </c>
      <c r="D283" s="137"/>
      <c r="E283" s="98" t="s">
        <v>113</v>
      </c>
      <c r="F283" s="175" t="s">
        <v>160</v>
      </c>
      <c r="G283" s="55" t="s">
        <v>755</v>
      </c>
      <c r="H283" s="103">
        <v>2024</v>
      </c>
      <c r="I283" s="103">
        <v>2024</v>
      </c>
      <c r="J283" s="9">
        <v>0</v>
      </c>
      <c r="K283" s="9">
        <v>0</v>
      </c>
      <c r="L283" s="118">
        <f>SUM(J283:K283)</f>
        <v>0</v>
      </c>
      <c r="M283" s="9">
        <v>0</v>
      </c>
      <c r="N283" s="9">
        <v>0</v>
      </c>
      <c r="O283" s="118">
        <f>SUM(M283:N283)</f>
        <v>0</v>
      </c>
      <c r="P283" s="118">
        <v>0</v>
      </c>
      <c r="Q283" s="118">
        <v>0</v>
      </c>
      <c r="R283" s="118">
        <f>SUM(P283:Q283)</f>
        <v>0</v>
      </c>
      <c r="S283" s="118">
        <v>0</v>
      </c>
      <c r="T283" s="118">
        <v>0</v>
      </c>
      <c r="U283" s="118">
        <f>SUM(S283:T283)</f>
        <v>0</v>
      </c>
      <c r="V283" s="118">
        <v>0</v>
      </c>
      <c r="W283" s="118">
        <v>0</v>
      </c>
      <c r="X283" s="118">
        <f>SUM(V283:W283)</f>
        <v>0</v>
      </c>
      <c r="Y283" s="118">
        <f t="shared" si="165"/>
        <v>0</v>
      </c>
      <c r="Z283" s="118">
        <f t="shared" si="166"/>
        <v>0</v>
      </c>
      <c r="AA283" s="118">
        <f>Y283+Z283</f>
        <v>0</v>
      </c>
      <c r="AB283" s="118">
        <v>0</v>
      </c>
      <c r="AC283" s="118">
        <v>0</v>
      </c>
      <c r="AD283" s="118">
        <f>SUM(AB283:AC283)</f>
        <v>0</v>
      </c>
      <c r="AE283" s="118">
        <v>0</v>
      </c>
      <c r="AF283" s="118">
        <v>0</v>
      </c>
      <c r="AG283" s="118"/>
      <c r="AH283" s="118">
        <f t="shared" si="172"/>
        <v>0</v>
      </c>
      <c r="AI283" s="118">
        <v>0</v>
      </c>
      <c r="AJ283" s="118">
        <v>0</v>
      </c>
      <c r="AK283" s="118">
        <f t="shared" si="170"/>
        <v>0</v>
      </c>
      <c r="AL283" s="101">
        <f t="shared" si="171"/>
        <v>0</v>
      </c>
    </row>
    <row r="284" spans="2:40" ht="47.25" x14ac:dyDescent="0.25">
      <c r="B284" s="331" t="s">
        <v>20</v>
      </c>
      <c r="C284" s="302" t="s">
        <v>333</v>
      </c>
      <c r="D284" s="332"/>
      <c r="E284" s="296" t="s">
        <v>149</v>
      </c>
      <c r="F284" s="372" t="s">
        <v>149</v>
      </c>
      <c r="G284" s="303"/>
      <c r="H284" s="371">
        <v>2023</v>
      </c>
      <c r="I284" s="371">
        <v>2023</v>
      </c>
      <c r="J284" s="300">
        <f>SUM(J285:J286)</f>
        <v>0</v>
      </c>
      <c r="K284" s="300">
        <f>SUM(K285:K286)</f>
        <v>0</v>
      </c>
      <c r="L284" s="316">
        <f t="shared" si="160"/>
        <v>0</v>
      </c>
      <c r="M284" s="300">
        <f>SUM(M285:M286)</f>
        <v>196289.4</v>
      </c>
      <c r="N284" s="300">
        <f>SUM(N285:N286)</f>
        <v>0</v>
      </c>
      <c r="O284" s="316">
        <f t="shared" si="161"/>
        <v>196289.4</v>
      </c>
      <c r="P284" s="300">
        <f>SUM(P285:P286)</f>
        <v>0</v>
      </c>
      <c r="Q284" s="300">
        <f>SUM(Q285:Q286)</f>
        <v>0</v>
      </c>
      <c r="R284" s="316">
        <f t="shared" si="162"/>
        <v>0</v>
      </c>
      <c r="S284" s="300">
        <f>SUM(S285:S286)</f>
        <v>0</v>
      </c>
      <c r="T284" s="300">
        <f>SUM(T285:T286)</f>
        <v>0</v>
      </c>
      <c r="U284" s="316">
        <f t="shared" si="163"/>
        <v>0</v>
      </c>
      <c r="V284" s="300">
        <f>SUM(V285:V286)</f>
        <v>0</v>
      </c>
      <c r="W284" s="300">
        <f>SUM(W285:W286)</f>
        <v>0</v>
      </c>
      <c r="X284" s="316">
        <f t="shared" si="164"/>
        <v>0</v>
      </c>
      <c r="Y284" s="316">
        <f t="shared" si="165"/>
        <v>196289.4</v>
      </c>
      <c r="Z284" s="316">
        <f t="shared" si="166"/>
        <v>0</v>
      </c>
      <c r="AA284" s="316">
        <f t="shared" si="167"/>
        <v>196289.4</v>
      </c>
      <c r="AB284" s="300">
        <f>SUM(AB285:AB286)</f>
        <v>196289.4</v>
      </c>
      <c r="AC284" s="300">
        <f>SUM(AC285:AC286)</f>
        <v>0</v>
      </c>
      <c r="AD284" s="316">
        <f t="shared" si="168"/>
        <v>196289.4</v>
      </c>
      <c r="AE284" s="300">
        <f>SUM(AE285:AE286)</f>
        <v>0</v>
      </c>
      <c r="AF284" s="300">
        <f>SUM(AF285:AF286)</f>
        <v>0</v>
      </c>
      <c r="AG284" s="316"/>
      <c r="AH284" s="316">
        <f t="shared" si="169"/>
        <v>0</v>
      </c>
      <c r="AI284" s="300">
        <f>SUM(AI285:AI286)</f>
        <v>0</v>
      </c>
      <c r="AJ284" s="300">
        <f>SUM(AJ285:AJ286)</f>
        <v>0</v>
      </c>
      <c r="AK284" s="316">
        <f t="shared" si="170"/>
        <v>0</v>
      </c>
      <c r="AL284" s="305">
        <f t="shared" si="171"/>
        <v>0</v>
      </c>
    </row>
    <row r="285" spans="2:40" ht="31.5" x14ac:dyDescent="0.25">
      <c r="B285" s="136" t="s">
        <v>757</v>
      </c>
      <c r="C285" s="96" t="s">
        <v>756</v>
      </c>
      <c r="D285" s="137"/>
      <c r="E285" s="98" t="s">
        <v>149</v>
      </c>
      <c r="F285" s="175" t="s">
        <v>149</v>
      </c>
      <c r="G285" s="55"/>
      <c r="H285" s="103">
        <v>2023</v>
      </c>
      <c r="I285" s="103">
        <v>2023</v>
      </c>
      <c r="J285" s="9">
        <v>0</v>
      </c>
      <c r="K285" s="9">
        <v>0</v>
      </c>
      <c r="L285" s="118">
        <f>SUM(J285:K285)</f>
        <v>0</v>
      </c>
      <c r="M285" s="9">
        <v>98144.7</v>
      </c>
      <c r="N285" s="9">
        <v>0</v>
      </c>
      <c r="O285" s="118">
        <f>SUM(M285:N285)</f>
        <v>98144.7</v>
      </c>
      <c r="P285" s="118">
        <v>0</v>
      </c>
      <c r="Q285" s="118">
        <v>0</v>
      </c>
      <c r="R285" s="118">
        <f>SUM(P285:Q285)</f>
        <v>0</v>
      </c>
      <c r="S285" s="118">
        <v>0</v>
      </c>
      <c r="T285" s="118">
        <v>0</v>
      </c>
      <c r="U285" s="118">
        <f>SUM(S285:T285)</f>
        <v>0</v>
      </c>
      <c r="V285" s="118">
        <v>0</v>
      </c>
      <c r="W285" s="118">
        <v>0</v>
      </c>
      <c r="X285" s="118">
        <f>SUM(V285:W285)</f>
        <v>0</v>
      </c>
      <c r="Y285" s="118">
        <f>J285+M285+P285+S285+V285</f>
        <v>98144.7</v>
      </c>
      <c r="Z285" s="118">
        <f>K285+N285+Q285+T285+W285</f>
        <v>0</v>
      </c>
      <c r="AA285" s="118">
        <f>Y285+Z285</f>
        <v>98144.7</v>
      </c>
      <c r="AB285" s="118">
        <v>98144.7</v>
      </c>
      <c r="AC285" s="118">
        <v>0</v>
      </c>
      <c r="AD285" s="118">
        <f>SUM(AB285:AC285)</f>
        <v>98144.7</v>
      </c>
      <c r="AE285" s="118">
        <v>0</v>
      </c>
      <c r="AF285" s="118">
        <v>0</v>
      </c>
      <c r="AG285" s="118"/>
      <c r="AH285" s="118">
        <f t="shared" si="172"/>
        <v>0</v>
      </c>
      <c r="AI285" s="118">
        <v>0</v>
      </c>
      <c r="AJ285" s="118">
        <v>0</v>
      </c>
      <c r="AK285" s="118">
        <f t="shared" si="170"/>
        <v>0</v>
      </c>
      <c r="AL285" s="101">
        <f t="shared" si="171"/>
        <v>0</v>
      </c>
    </row>
    <row r="286" spans="2:40" ht="58.5" customHeight="1" x14ac:dyDescent="0.25">
      <c r="B286" s="136" t="s">
        <v>758</v>
      </c>
      <c r="C286" s="96" t="s">
        <v>759</v>
      </c>
      <c r="D286" s="137"/>
      <c r="E286" s="98" t="s">
        <v>149</v>
      </c>
      <c r="F286" s="175" t="s">
        <v>149</v>
      </c>
      <c r="G286" s="55"/>
      <c r="H286" s="103">
        <v>2023</v>
      </c>
      <c r="I286" s="103">
        <v>2023</v>
      </c>
      <c r="J286" s="9">
        <v>0</v>
      </c>
      <c r="K286" s="9">
        <v>0</v>
      </c>
      <c r="L286" s="118">
        <f>SUM(J286:K286)</f>
        <v>0</v>
      </c>
      <c r="M286" s="9">
        <v>98144.7</v>
      </c>
      <c r="N286" s="9">
        <v>0</v>
      </c>
      <c r="O286" s="118">
        <f>SUM(M286:N286)</f>
        <v>98144.7</v>
      </c>
      <c r="P286" s="118">
        <v>0</v>
      </c>
      <c r="Q286" s="118">
        <v>0</v>
      </c>
      <c r="R286" s="118">
        <f>SUM(P286:Q286)</f>
        <v>0</v>
      </c>
      <c r="S286" s="118">
        <v>0</v>
      </c>
      <c r="T286" s="118">
        <v>0</v>
      </c>
      <c r="U286" s="118">
        <f>SUM(S286:T286)</f>
        <v>0</v>
      </c>
      <c r="V286" s="118">
        <v>0</v>
      </c>
      <c r="W286" s="118">
        <v>0</v>
      </c>
      <c r="X286" s="118">
        <f>SUM(V286:W286)</f>
        <v>0</v>
      </c>
      <c r="Y286" s="118">
        <f>J286+M286+P286+S286+V286</f>
        <v>98144.7</v>
      </c>
      <c r="Z286" s="118">
        <f>K286+N286+Q286+T286+W286</f>
        <v>0</v>
      </c>
      <c r="AA286" s="118">
        <f>Y286+Z286</f>
        <v>98144.7</v>
      </c>
      <c r="AB286" s="118">
        <v>98144.7</v>
      </c>
      <c r="AC286" s="118">
        <v>0</v>
      </c>
      <c r="AD286" s="118">
        <f>SUM(AB286:AC286)</f>
        <v>98144.7</v>
      </c>
      <c r="AE286" s="118">
        <v>0</v>
      </c>
      <c r="AF286" s="118">
        <v>0</v>
      </c>
      <c r="AG286" s="118"/>
      <c r="AH286" s="118">
        <f t="shared" si="172"/>
        <v>0</v>
      </c>
      <c r="AI286" s="118">
        <v>0</v>
      </c>
      <c r="AJ286" s="118">
        <v>0</v>
      </c>
      <c r="AK286" s="118">
        <f t="shared" si="170"/>
        <v>0</v>
      </c>
      <c r="AL286" s="101">
        <f t="shared" si="171"/>
        <v>0</v>
      </c>
    </row>
    <row r="287" spans="2:40" ht="47.25" x14ac:dyDescent="0.25">
      <c r="B287" s="338" t="s">
        <v>22</v>
      </c>
      <c r="C287" s="302" t="s">
        <v>334</v>
      </c>
      <c r="D287" s="332"/>
      <c r="E287" s="296" t="s">
        <v>141</v>
      </c>
      <c r="F287" s="372" t="s">
        <v>164</v>
      </c>
      <c r="G287" s="303" t="s">
        <v>241</v>
      </c>
      <c r="H287" s="371">
        <v>2022</v>
      </c>
      <c r="I287" s="371">
        <v>2026</v>
      </c>
      <c r="J287" s="300">
        <f>SUM(J288:J292)</f>
        <v>4341371.0999999996</v>
      </c>
      <c r="K287" s="300">
        <f>SUM(K288:K292)</f>
        <v>0</v>
      </c>
      <c r="L287" s="316">
        <f t="shared" si="160"/>
        <v>4341371.0999999996</v>
      </c>
      <c r="M287" s="300">
        <f>SUM(M288:M292)</f>
        <v>4341371.0999999996</v>
      </c>
      <c r="N287" s="300">
        <f>SUM(N288:N292)</f>
        <v>0</v>
      </c>
      <c r="O287" s="316">
        <f t="shared" si="161"/>
        <v>4341371.0999999996</v>
      </c>
      <c r="P287" s="300">
        <f>SUM(P288:P292)</f>
        <v>4341371.0999999996</v>
      </c>
      <c r="Q287" s="300">
        <f>SUM(Q288:Q292)</f>
        <v>0</v>
      </c>
      <c r="R287" s="316">
        <f t="shared" si="162"/>
        <v>4341371.0999999996</v>
      </c>
      <c r="S287" s="300">
        <f>SUM(S288:S292)</f>
        <v>4341371.0999999996</v>
      </c>
      <c r="T287" s="300">
        <f>SUM(T288:T292)</f>
        <v>0</v>
      </c>
      <c r="U287" s="316">
        <f t="shared" si="163"/>
        <v>4341371.0999999996</v>
      </c>
      <c r="V287" s="300">
        <f>SUM(V288:V292)</f>
        <v>4341371.0999999996</v>
      </c>
      <c r="W287" s="300">
        <f>SUM(W288:W292)</f>
        <v>0</v>
      </c>
      <c r="X287" s="316">
        <f t="shared" si="164"/>
        <v>4341371.0999999996</v>
      </c>
      <c r="Y287" s="316">
        <f t="shared" si="165"/>
        <v>21706855.5</v>
      </c>
      <c r="Z287" s="316">
        <f t="shared" si="166"/>
        <v>0</v>
      </c>
      <c r="AA287" s="316">
        <f t="shared" si="167"/>
        <v>21706855.5</v>
      </c>
      <c r="AB287" s="300">
        <f>SUM(AB288:AB292)</f>
        <v>10972113.300000001</v>
      </c>
      <c r="AC287" s="300">
        <f>SUM(AC288:AC292)</f>
        <v>0</v>
      </c>
      <c r="AD287" s="316">
        <f t="shared" si="168"/>
        <v>10972113.300000001</v>
      </c>
      <c r="AE287" s="300">
        <f>SUM(AE288:AE292)</f>
        <v>0</v>
      </c>
      <c r="AF287" s="300">
        <f>SUM(AF288:AF292)</f>
        <v>0</v>
      </c>
      <c r="AG287" s="316"/>
      <c r="AH287" s="316">
        <f t="shared" si="169"/>
        <v>0</v>
      </c>
      <c r="AI287" s="300">
        <f>SUM(AI288:AI292)</f>
        <v>7314742.2000000002</v>
      </c>
      <c r="AJ287" s="300">
        <f>SUM(AJ288:AJ292)</f>
        <v>0</v>
      </c>
      <c r="AK287" s="316">
        <f t="shared" si="170"/>
        <v>7314742.2000000002</v>
      </c>
      <c r="AL287" s="305">
        <f t="shared" si="171"/>
        <v>-3420000</v>
      </c>
    </row>
    <row r="288" spans="2:40" ht="54.75" customHeight="1" x14ac:dyDescent="0.25">
      <c r="B288" s="82" t="s">
        <v>761</v>
      </c>
      <c r="C288" s="96" t="s">
        <v>760</v>
      </c>
      <c r="D288" s="137"/>
      <c r="E288" s="98" t="s">
        <v>141</v>
      </c>
      <c r="F288" s="175" t="s">
        <v>164</v>
      </c>
      <c r="G288" s="195" t="s">
        <v>773</v>
      </c>
      <c r="H288" s="103">
        <v>2022</v>
      </c>
      <c r="I288" s="103">
        <v>2026</v>
      </c>
      <c r="J288" s="9">
        <v>510095.7</v>
      </c>
      <c r="K288" s="9">
        <v>0</v>
      </c>
      <c r="L288" s="118">
        <f>SUM(J288:K288)</f>
        <v>510095.7</v>
      </c>
      <c r="M288" s="9">
        <v>510095.7</v>
      </c>
      <c r="N288" s="9">
        <v>0</v>
      </c>
      <c r="O288" s="118">
        <f>SUM(M288:N288)</f>
        <v>510095.7</v>
      </c>
      <c r="P288" s="118">
        <v>510095.7</v>
      </c>
      <c r="Q288" s="118">
        <v>0</v>
      </c>
      <c r="R288" s="118">
        <f>SUM(P288:Q288)</f>
        <v>510095.7</v>
      </c>
      <c r="S288" s="118">
        <v>510095.7</v>
      </c>
      <c r="T288" s="118">
        <v>0</v>
      </c>
      <c r="U288" s="118">
        <f>SUM(S288:T288)</f>
        <v>510095.7</v>
      </c>
      <c r="V288" s="118">
        <v>510095.7</v>
      </c>
      <c r="W288" s="118">
        <v>0</v>
      </c>
      <c r="X288" s="118">
        <f>SUM(V288:W288)</f>
        <v>510095.7</v>
      </c>
      <c r="Y288" s="118">
        <f t="shared" si="165"/>
        <v>2550478.5</v>
      </c>
      <c r="Z288" s="118">
        <f t="shared" si="166"/>
        <v>0</v>
      </c>
      <c r="AA288" s="118">
        <f>Y288+Z288</f>
        <v>2550478.5</v>
      </c>
      <c r="AB288" s="118">
        <v>1530287.1</v>
      </c>
      <c r="AC288" s="118">
        <v>0</v>
      </c>
      <c r="AD288" s="118">
        <f>SUM(AB288:AC288)</f>
        <v>1530287.1</v>
      </c>
      <c r="AE288" s="118">
        <v>0</v>
      </c>
      <c r="AF288" s="118">
        <v>0</v>
      </c>
      <c r="AG288" s="118"/>
      <c r="AH288" s="118">
        <f t="shared" si="172"/>
        <v>0</v>
      </c>
      <c r="AI288" s="118">
        <v>1020191.4</v>
      </c>
      <c r="AJ288" s="118">
        <v>0</v>
      </c>
      <c r="AK288" s="118">
        <f t="shared" si="170"/>
        <v>1020191.4</v>
      </c>
      <c r="AL288" s="255">
        <f t="shared" si="171"/>
        <v>0</v>
      </c>
    </row>
    <row r="289" spans="2:40" ht="49.5" customHeight="1" x14ac:dyDescent="0.25">
      <c r="B289" s="82" t="s">
        <v>762</v>
      </c>
      <c r="C289" s="96" t="s">
        <v>766</v>
      </c>
      <c r="D289" s="137"/>
      <c r="E289" s="98" t="s">
        <v>141</v>
      </c>
      <c r="F289" s="175" t="s">
        <v>164</v>
      </c>
      <c r="G289" s="55" t="s">
        <v>1013</v>
      </c>
      <c r="H289" s="103">
        <v>2022</v>
      </c>
      <c r="I289" s="103">
        <v>2026</v>
      </c>
      <c r="J289" s="9">
        <v>147275.4</v>
      </c>
      <c r="K289" s="9">
        <v>0</v>
      </c>
      <c r="L289" s="118">
        <f>SUM(J289:K289)</f>
        <v>147275.4</v>
      </c>
      <c r="M289" s="9">
        <v>147275.4</v>
      </c>
      <c r="N289" s="9">
        <v>0</v>
      </c>
      <c r="O289" s="118">
        <f>SUM(M289:N289)</f>
        <v>147275.4</v>
      </c>
      <c r="P289" s="118">
        <v>147275.4</v>
      </c>
      <c r="Q289" s="118">
        <v>0</v>
      </c>
      <c r="R289" s="118">
        <f>SUM(P289:Q289)</f>
        <v>147275.4</v>
      </c>
      <c r="S289" s="118">
        <v>147275.4</v>
      </c>
      <c r="T289" s="118">
        <v>0</v>
      </c>
      <c r="U289" s="118">
        <f>SUM(S289:T289)</f>
        <v>147275.4</v>
      </c>
      <c r="V289" s="118">
        <v>147275.4</v>
      </c>
      <c r="W289" s="118">
        <v>0</v>
      </c>
      <c r="X289" s="118">
        <f>SUM(V289:W289)</f>
        <v>147275.4</v>
      </c>
      <c r="Y289" s="118">
        <f t="shared" si="165"/>
        <v>736377</v>
      </c>
      <c r="Z289" s="118">
        <f t="shared" si="166"/>
        <v>0</v>
      </c>
      <c r="AA289" s="118">
        <f>Y289+Z289</f>
        <v>736377</v>
      </c>
      <c r="AB289" s="118">
        <v>441826.19999999995</v>
      </c>
      <c r="AC289" s="118">
        <v>0</v>
      </c>
      <c r="AD289" s="118">
        <f>SUM(AB289:AC289)</f>
        <v>441826.19999999995</v>
      </c>
      <c r="AE289" s="118">
        <v>0</v>
      </c>
      <c r="AF289" s="118">
        <v>0</v>
      </c>
      <c r="AG289" s="118"/>
      <c r="AH289" s="118">
        <f t="shared" si="172"/>
        <v>0</v>
      </c>
      <c r="AI289" s="118">
        <v>294550.8</v>
      </c>
      <c r="AJ289" s="118">
        <v>0</v>
      </c>
      <c r="AK289" s="118">
        <f t="shared" si="170"/>
        <v>294550.8</v>
      </c>
      <c r="AL289" s="255">
        <f t="shared" si="171"/>
        <v>0</v>
      </c>
    </row>
    <row r="290" spans="2:40" ht="41.25" customHeight="1" x14ac:dyDescent="0.25">
      <c r="B290" s="82" t="s">
        <v>763</v>
      </c>
      <c r="C290" s="96" t="s">
        <v>767</v>
      </c>
      <c r="D290" s="137"/>
      <c r="E290" s="98" t="s">
        <v>141</v>
      </c>
      <c r="F290" s="175" t="s">
        <v>164</v>
      </c>
      <c r="G290" s="55" t="s">
        <v>772</v>
      </c>
      <c r="H290" s="103">
        <v>2022</v>
      </c>
      <c r="I290" s="103">
        <v>2026</v>
      </c>
      <c r="J290" s="9">
        <v>600000</v>
      </c>
      <c r="K290" s="9">
        <v>0</v>
      </c>
      <c r="L290" s="118">
        <f>SUM(J290:K290)</f>
        <v>600000</v>
      </c>
      <c r="M290" s="9">
        <v>600000</v>
      </c>
      <c r="N290" s="9">
        <v>0</v>
      </c>
      <c r="O290" s="118">
        <f>SUM(M290:N290)</f>
        <v>600000</v>
      </c>
      <c r="P290" s="118">
        <v>600000</v>
      </c>
      <c r="Q290" s="118">
        <v>0</v>
      </c>
      <c r="R290" s="118">
        <f>SUM(P290:Q290)</f>
        <v>600000</v>
      </c>
      <c r="S290" s="118">
        <v>600000</v>
      </c>
      <c r="T290" s="118">
        <v>0</v>
      </c>
      <c r="U290" s="118">
        <f>SUM(S290:T290)</f>
        <v>600000</v>
      </c>
      <c r="V290" s="118">
        <v>600000</v>
      </c>
      <c r="W290" s="118">
        <v>0</v>
      </c>
      <c r="X290" s="118">
        <f>SUM(V290:W290)</f>
        <v>600000</v>
      </c>
      <c r="Y290" s="118">
        <f t="shared" si="165"/>
        <v>3000000</v>
      </c>
      <c r="Z290" s="118">
        <f t="shared" si="166"/>
        <v>0</v>
      </c>
      <c r="AA290" s="118">
        <f>Y290+Z290</f>
        <v>3000000</v>
      </c>
      <c r="AB290" s="118">
        <v>1800000</v>
      </c>
      <c r="AC290" s="118">
        <v>0</v>
      </c>
      <c r="AD290" s="118">
        <f>SUM(AB290:AC290)</f>
        <v>1800000</v>
      </c>
      <c r="AE290" s="118">
        <v>0</v>
      </c>
      <c r="AF290" s="118">
        <v>0</v>
      </c>
      <c r="AG290" s="118"/>
      <c r="AH290" s="118">
        <f t="shared" si="172"/>
        <v>0</v>
      </c>
      <c r="AI290" s="118">
        <v>1200000</v>
      </c>
      <c r="AJ290" s="118">
        <v>0</v>
      </c>
      <c r="AK290" s="118">
        <f t="shared" si="170"/>
        <v>1200000</v>
      </c>
      <c r="AL290" s="255">
        <f t="shared" si="171"/>
        <v>0</v>
      </c>
    </row>
    <row r="291" spans="2:40" ht="55.5" customHeight="1" x14ac:dyDescent="0.25">
      <c r="B291" s="82" t="s">
        <v>764</v>
      </c>
      <c r="C291" s="96" t="s">
        <v>768</v>
      </c>
      <c r="D291" s="137"/>
      <c r="E291" s="98" t="s">
        <v>141</v>
      </c>
      <c r="F291" s="175" t="s">
        <v>164</v>
      </c>
      <c r="G291" s="55" t="s">
        <v>771</v>
      </c>
      <c r="H291" s="103">
        <v>2022</v>
      </c>
      <c r="I291" s="103">
        <v>2026</v>
      </c>
      <c r="J291" s="9">
        <v>2400000</v>
      </c>
      <c r="K291" s="9">
        <v>0</v>
      </c>
      <c r="L291" s="118">
        <f>SUM(J291:K291)</f>
        <v>2400000</v>
      </c>
      <c r="M291" s="9">
        <v>2400000</v>
      </c>
      <c r="N291" s="9">
        <v>0</v>
      </c>
      <c r="O291" s="118">
        <f>SUM(M291:N291)</f>
        <v>2400000</v>
      </c>
      <c r="P291" s="118">
        <v>2400000</v>
      </c>
      <c r="Q291" s="118">
        <v>0</v>
      </c>
      <c r="R291" s="118">
        <f>SUM(P291:Q291)</f>
        <v>2400000</v>
      </c>
      <c r="S291" s="118">
        <v>2400000</v>
      </c>
      <c r="T291" s="118">
        <v>0</v>
      </c>
      <c r="U291" s="118">
        <f>SUM(S291:T291)</f>
        <v>2400000</v>
      </c>
      <c r="V291" s="118">
        <v>2400000</v>
      </c>
      <c r="W291" s="118">
        <v>0</v>
      </c>
      <c r="X291" s="118">
        <f>SUM(V291:W291)</f>
        <v>2400000</v>
      </c>
      <c r="Y291" s="118">
        <f t="shared" si="165"/>
        <v>12000000</v>
      </c>
      <c r="Z291" s="118">
        <f t="shared" si="166"/>
        <v>0</v>
      </c>
      <c r="AA291" s="118">
        <f>Y291+Z291</f>
        <v>12000000</v>
      </c>
      <c r="AB291" s="118">
        <v>7200000</v>
      </c>
      <c r="AC291" s="118">
        <v>0</v>
      </c>
      <c r="AD291" s="118">
        <f>SUM(AB291:AC291)</f>
        <v>7200000</v>
      </c>
      <c r="AE291" s="118">
        <v>0</v>
      </c>
      <c r="AF291" s="118">
        <v>0</v>
      </c>
      <c r="AG291" s="118"/>
      <c r="AH291" s="118">
        <f t="shared" si="172"/>
        <v>0</v>
      </c>
      <c r="AI291" s="118">
        <v>4800000</v>
      </c>
      <c r="AJ291" s="118">
        <v>0</v>
      </c>
      <c r="AK291" s="118">
        <f t="shared" si="170"/>
        <v>4800000</v>
      </c>
      <c r="AL291" s="255">
        <f t="shared" si="171"/>
        <v>0</v>
      </c>
    </row>
    <row r="292" spans="2:40" ht="83.25" customHeight="1" x14ac:dyDescent="0.25">
      <c r="B292" s="82" t="s">
        <v>765</v>
      </c>
      <c r="C292" s="96" t="s">
        <v>769</v>
      </c>
      <c r="D292" s="137"/>
      <c r="E292" s="98" t="s">
        <v>141</v>
      </c>
      <c r="F292" s="175" t="s">
        <v>164</v>
      </c>
      <c r="G292" s="55" t="s">
        <v>770</v>
      </c>
      <c r="H292" s="103">
        <v>2022</v>
      </c>
      <c r="I292" s="103">
        <v>2026</v>
      </c>
      <c r="J292" s="9">
        <v>684000</v>
      </c>
      <c r="K292" s="9">
        <v>0</v>
      </c>
      <c r="L292" s="118">
        <f>SUM(J292:K292)</f>
        <v>684000</v>
      </c>
      <c r="M292" s="9">
        <v>684000</v>
      </c>
      <c r="N292" s="9">
        <v>0</v>
      </c>
      <c r="O292" s="118">
        <f>SUM(M292:N292)</f>
        <v>684000</v>
      </c>
      <c r="P292" s="118">
        <v>684000</v>
      </c>
      <c r="Q292" s="118">
        <v>0</v>
      </c>
      <c r="R292" s="118">
        <f>SUM(P292:Q292)</f>
        <v>684000</v>
      </c>
      <c r="S292" s="118">
        <v>684000</v>
      </c>
      <c r="T292" s="118">
        <v>0</v>
      </c>
      <c r="U292" s="118">
        <f>SUM(S292:T292)</f>
        <v>684000</v>
      </c>
      <c r="V292" s="118">
        <v>684000</v>
      </c>
      <c r="W292" s="118">
        <v>0</v>
      </c>
      <c r="X292" s="118">
        <f>SUM(V292:W292)</f>
        <v>684000</v>
      </c>
      <c r="Y292" s="118">
        <f t="shared" si="165"/>
        <v>3420000</v>
      </c>
      <c r="Z292" s="118">
        <f t="shared" si="166"/>
        <v>0</v>
      </c>
      <c r="AA292" s="118">
        <f>Y292+Z292</f>
        <v>3420000</v>
      </c>
      <c r="AB292" s="118">
        <v>0</v>
      </c>
      <c r="AC292" s="118">
        <v>0</v>
      </c>
      <c r="AD292" s="118">
        <f>SUM(AB292:AC292)</f>
        <v>0</v>
      </c>
      <c r="AE292" s="118">
        <v>0</v>
      </c>
      <c r="AF292" s="118">
        <v>0</v>
      </c>
      <c r="AG292" s="118"/>
      <c r="AH292" s="118">
        <f t="shared" si="172"/>
        <v>0</v>
      </c>
      <c r="AI292" s="118">
        <v>0</v>
      </c>
      <c r="AJ292" s="118">
        <v>0</v>
      </c>
      <c r="AK292" s="118">
        <f t="shared" si="170"/>
        <v>0</v>
      </c>
      <c r="AL292" s="255">
        <f t="shared" si="171"/>
        <v>-3420000</v>
      </c>
    </row>
    <row r="293" spans="2:40" s="4" customFormat="1" ht="16.5" thickBot="1" x14ac:dyDescent="0.25">
      <c r="B293" s="222"/>
      <c r="C293" s="223" t="s">
        <v>35</v>
      </c>
      <c r="D293" s="155"/>
      <c r="E293" s="155"/>
      <c r="F293" s="121"/>
      <c r="G293" s="121"/>
      <c r="H293" s="121"/>
      <c r="I293" s="121"/>
      <c r="J293" s="224">
        <f>J287+J284+J281</f>
        <v>4341371.0999999996</v>
      </c>
      <c r="K293" s="224">
        <f t="shared" ref="K293:AL293" si="173">K287+K284+K281</f>
        <v>0</v>
      </c>
      <c r="L293" s="224">
        <f t="shared" si="173"/>
        <v>4341371.0999999996</v>
      </c>
      <c r="M293" s="224">
        <f t="shared" si="173"/>
        <v>4930239.3</v>
      </c>
      <c r="N293" s="224">
        <f t="shared" si="173"/>
        <v>0</v>
      </c>
      <c r="O293" s="224">
        <f t="shared" si="173"/>
        <v>4930239.3</v>
      </c>
      <c r="P293" s="224">
        <f t="shared" si="173"/>
        <v>4341371.0999999996</v>
      </c>
      <c r="Q293" s="224">
        <f t="shared" si="173"/>
        <v>0</v>
      </c>
      <c r="R293" s="224">
        <f t="shared" si="173"/>
        <v>4341371.0999999996</v>
      </c>
      <c r="S293" s="224">
        <f t="shared" si="173"/>
        <v>4341371.0999999996</v>
      </c>
      <c r="T293" s="224">
        <f t="shared" si="173"/>
        <v>0</v>
      </c>
      <c r="U293" s="224">
        <f t="shared" si="173"/>
        <v>4341371.0999999996</v>
      </c>
      <c r="V293" s="224">
        <f t="shared" si="173"/>
        <v>4341371.0999999996</v>
      </c>
      <c r="W293" s="224">
        <f t="shared" si="173"/>
        <v>0</v>
      </c>
      <c r="X293" s="224">
        <f t="shared" si="173"/>
        <v>4341371.0999999996</v>
      </c>
      <c r="Y293" s="224">
        <f t="shared" si="173"/>
        <v>22295723.699999999</v>
      </c>
      <c r="Z293" s="224">
        <f t="shared" si="173"/>
        <v>0</v>
      </c>
      <c r="AA293" s="224">
        <f t="shared" si="173"/>
        <v>22295723.699999999</v>
      </c>
      <c r="AB293" s="224">
        <f t="shared" si="173"/>
        <v>11560981.500000002</v>
      </c>
      <c r="AC293" s="224">
        <f t="shared" si="173"/>
        <v>0</v>
      </c>
      <c r="AD293" s="224">
        <f t="shared" si="173"/>
        <v>11560981.500000002</v>
      </c>
      <c r="AE293" s="224">
        <f t="shared" si="173"/>
        <v>0</v>
      </c>
      <c r="AF293" s="224">
        <f t="shared" si="173"/>
        <v>0</v>
      </c>
      <c r="AG293" s="224">
        <f t="shared" si="173"/>
        <v>0</v>
      </c>
      <c r="AH293" s="224">
        <f t="shared" si="173"/>
        <v>0</v>
      </c>
      <c r="AI293" s="224">
        <f t="shared" si="173"/>
        <v>7314742.2000000002</v>
      </c>
      <c r="AJ293" s="224">
        <f t="shared" si="173"/>
        <v>0</v>
      </c>
      <c r="AK293" s="224">
        <f t="shared" si="173"/>
        <v>7314742.2000000002</v>
      </c>
      <c r="AL293" s="263">
        <f t="shared" si="173"/>
        <v>-3420000</v>
      </c>
    </row>
    <row r="294" spans="2:40" s="4" customFormat="1" ht="16.5" thickBot="1" x14ac:dyDescent="0.25">
      <c r="B294" s="85">
        <v>4.3</v>
      </c>
      <c r="C294" s="455" t="s">
        <v>335</v>
      </c>
      <c r="D294" s="456"/>
      <c r="E294" s="160"/>
      <c r="F294" s="186"/>
      <c r="G294" s="186"/>
      <c r="H294" s="186"/>
      <c r="I294" s="186"/>
      <c r="J294" s="187"/>
      <c r="K294" s="187"/>
      <c r="L294" s="187"/>
      <c r="M294" s="187"/>
      <c r="N294" s="187"/>
      <c r="O294" s="187"/>
      <c r="P294" s="187"/>
      <c r="Q294" s="187"/>
      <c r="R294" s="187"/>
      <c r="S294" s="187"/>
      <c r="T294" s="187"/>
      <c r="U294" s="187"/>
      <c r="V294" s="187"/>
      <c r="W294" s="187"/>
      <c r="X294" s="187"/>
      <c r="Y294" s="187"/>
      <c r="Z294" s="187"/>
      <c r="AA294" s="187"/>
      <c r="AB294" s="187"/>
      <c r="AC294" s="187"/>
      <c r="AD294" s="187"/>
      <c r="AE294" s="187"/>
      <c r="AF294" s="187"/>
      <c r="AG294" s="187"/>
      <c r="AH294" s="187"/>
      <c r="AI294" s="187"/>
      <c r="AJ294" s="187"/>
      <c r="AK294" s="187"/>
      <c r="AL294" s="188"/>
    </row>
    <row r="295" spans="2:40" s="4" customFormat="1" ht="16.5" thickBot="1" x14ac:dyDescent="0.25">
      <c r="B295" s="158"/>
      <c r="C295" s="189" t="s">
        <v>77</v>
      </c>
      <c r="D295" s="160"/>
      <c r="E295" s="160"/>
      <c r="F295" s="186"/>
      <c r="G295" s="186"/>
      <c r="H295" s="186"/>
      <c r="I295" s="186"/>
      <c r="J295" s="187"/>
      <c r="K295" s="187"/>
      <c r="L295" s="187"/>
      <c r="M295" s="187"/>
      <c r="N295" s="187"/>
      <c r="O295" s="187"/>
      <c r="P295" s="187"/>
      <c r="Q295" s="187"/>
      <c r="R295" s="187"/>
      <c r="S295" s="187"/>
      <c r="T295" s="187"/>
      <c r="U295" s="187"/>
      <c r="V295" s="187"/>
      <c r="W295" s="187"/>
      <c r="X295" s="187"/>
      <c r="Y295" s="187"/>
      <c r="Z295" s="187"/>
      <c r="AA295" s="187"/>
      <c r="AB295" s="187"/>
      <c r="AC295" s="187"/>
      <c r="AD295" s="187"/>
      <c r="AE295" s="187"/>
      <c r="AF295" s="187"/>
      <c r="AG295" s="187"/>
      <c r="AH295" s="187"/>
      <c r="AI295" s="187"/>
      <c r="AJ295" s="187"/>
      <c r="AK295" s="187"/>
      <c r="AL295" s="188"/>
    </row>
    <row r="296" spans="2:40" s="4" customFormat="1" ht="37.5" customHeight="1" thickBot="1" x14ac:dyDescent="0.25">
      <c r="B296" s="113" t="s">
        <v>119</v>
      </c>
      <c r="C296" s="380" t="s">
        <v>1014</v>
      </c>
      <c r="D296" s="115"/>
      <c r="E296" s="381" t="s">
        <v>133</v>
      </c>
      <c r="F296" s="382" t="s">
        <v>85</v>
      </c>
      <c r="G296" s="382" t="s">
        <v>1020</v>
      </c>
      <c r="H296" s="116">
        <v>2023</v>
      </c>
      <c r="I296" s="116">
        <v>2026</v>
      </c>
      <c r="J296" s="383">
        <f>SUM(J297:J299)</f>
        <v>0</v>
      </c>
      <c r="K296" s="383">
        <f>SUM(K297:K299)</f>
        <v>0</v>
      </c>
      <c r="L296" s="383">
        <f t="shared" ref="L296:L301" si="174">SUM(J296:K296)</f>
        <v>0</v>
      </c>
      <c r="M296" s="383">
        <f>SUM(M297:M299)</f>
        <v>0</v>
      </c>
      <c r="N296" s="383">
        <f>SUM(N297:N299)</f>
        <v>535338000</v>
      </c>
      <c r="O296" s="383">
        <f t="shared" ref="O296:O301" si="175">SUM(M296:N296)</f>
        <v>535338000</v>
      </c>
      <c r="P296" s="383">
        <f>SUM(P297:P299)</f>
        <v>0</v>
      </c>
      <c r="Q296" s="383">
        <f>SUM(Q297:Q299)</f>
        <v>99000000</v>
      </c>
      <c r="R296" s="383">
        <f t="shared" ref="R296:R301" si="176">SUM(P296:Q296)</f>
        <v>99000000</v>
      </c>
      <c r="S296" s="383">
        <f>SUM(S297:S299)</f>
        <v>3381447</v>
      </c>
      <c r="T296" s="383">
        <f>SUM(T297:T299)</f>
        <v>135000000</v>
      </c>
      <c r="U296" s="383">
        <f t="shared" ref="U296:U301" si="177">SUM(S296:T296)</f>
        <v>138381447</v>
      </c>
      <c r="V296" s="383">
        <f>SUM(V297:V299)</f>
        <v>3696000</v>
      </c>
      <c r="W296" s="383">
        <f>SUM(W297:W299)</f>
        <v>1538500000</v>
      </c>
      <c r="X296" s="383">
        <f t="shared" ref="X296:X301" si="178">SUM(V296:W296)</f>
        <v>1542196000</v>
      </c>
      <c r="Y296" s="383">
        <f t="shared" ref="Y296:Z299" si="179">J296+M296+P296+S296+V296</f>
        <v>7077447</v>
      </c>
      <c r="Z296" s="383">
        <f t="shared" si="179"/>
        <v>2307838000</v>
      </c>
      <c r="AA296" s="383">
        <f>SUM(Y296:Z296)</f>
        <v>2314915447</v>
      </c>
      <c r="AB296" s="383">
        <f>SUM(AB297:AB299)</f>
        <v>0</v>
      </c>
      <c r="AC296" s="383">
        <f>SUM(AC297:AC299)</f>
        <v>634388000</v>
      </c>
      <c r="AD296" s="383">
        <f t="shared" ref="AD296:AD301" si="180">SUM(AB296:AC296)</f>
        <v>634388000</v>
      </c>
      <c r="AE296" s="383">
        <f>SUM(AE297:AE299)</f>
        <v>0</v>
      </c>
      <c r="AF296" s="383">
        <f>SUM(AF297:AF299)</f>
        <v>0</v>
      </c>
      <c r="AG296" s="383"/>
      <c r="AH296" s="383">
        <f>AE296+AF296</f>
        <v>0</v>
      </c>
      <c r="AI296" s="383">
        <v>0</v>
      </c>
      <c r="AJ296" s="383">
        <f>SUM(AJ297:AJ299)</f>
        <v>1673450000</v>
      </c>
      <c r="AK296" s="383">
        <f>SUM(AK297:AK299)</f>
        <v>1679231447</v>
      </c>
      <c r="AL296" s="384">
        <f t="shared" ref="AL296:AL329" si="181">SUM(AK296+AH296+AD296)-AA296</f>
        <v>-1296000</v>
      </c>
      <c r="AM296" s="80"/>
      <c r="AN296" s="45"/>
    </row>
    <row r="297" spans="2:40" s="4" customFormat="1" ht="60" customHeight="1" thickBot="1" x14ac:dyDescent="0.25">
      <c r="B297" s="158" t="s">
        <v>774</v>
      </c>
      <c r="C297" s="159" t="s">
        <v>1016</v>
      </c>
      <c r="D297" s="160"/>
      <c r="E297" s="190" t="s">
        <v>133</v>
      </c>
      <c r="F297" s="161" t="s">
        <v>85</v>
      </c>
      <c r="G297" s="161" t="s">
        <v>982</v>
      </c>
      <c r="H297" s="282">
        <v>2023</v>
      </c>
      <c r="I297" s="282">
        <v>2026</v>
      </c>
      <c r="J297" s="191">
        <v>0</v>
      </c>
      <c r="K297" s="191">
        <v>0</v>
      </c>
      <c r="L297" s="191">
        <f t="shared" si="174"/>
        <v>0</v>
      </c>
      <c r="M297" s="191">
        <v>0</v>
      </c>
      <c r="N297" s="191">
        <v>535338000</v>
      </c>
      <c r="O297" s="191">
        <f t="shared" si="175"/>
        <v>535338000</v>
      </c>
      <c r="P297" s="191">
        <v>0</v>
      </c>
      <c r="Q297" s="191">
        <v>99000000</v>
      </c>
      <c r="R297" s="191">
        <f t="shared" si="176"/>
        <v>99000000</v>
      </c>
      <c r="S297" s="191">
        <v>0</v>
      </c>
      <c r="T297" s="191">
        <v>135000000</v>
      </c>
      <c r="U297" s="191">
        <f t="shared" si="177"/>
        <v>135000000</v>
      </c>
      <c r="V297" s="191">
        <v>0</v>
      </c>
      <c r="W297" s="191">
        <v>1538500000</v>
      </c>
      <c r="X297" s="191">
        <f t="shared" si="178"/>
        <v>1538500000</v>
      </c>
      <c r="Y297" s="191">
        <f t="shared" si="179"/>
        <v>0</v>
      </c>
      <c r="Z297" s="191">
        <f t="shared" si="179"/>
        <v>2307838000</v>
      </c>
      <c r="AA297" s="191">
        <f>Y297+Z297</f>
        <v>2307838000</v>
      </c>
      <c r="AB297" s="191">
        <v>0</v>
      </c>
      <c r="AC297" s="191">
        <v>634388000</v>
      </c>
      <c r="AD297" s="191">
        <f t="shared" si="180"/>
        <v>634388000</v>
      </c>
      <c r="AE297" s="191">
        <v>0</v>
      </c>
      <c r="AF297" s="191">
        <v>0</v>
      </c>
      <c r="AG297" s="191"/>
      <c r="AH297" s="191">
        <f t="shared" ref="AH297:AH329" si="182">AE297+AF297</f>
        <v>0</v>
      </c>
      <c r="AI297" s="191">
        <v>0</v>
      </c>
      <c r="AJ297" s="191">
        <v>1673450000</v>
      </c>
      <c r="AK297" s="191">
        <f>SUM(AI297:AJ297)</f>
        <v>1673450000</v>
      </c>
      <c r="AL297" s="197">
        <f t="shared" si="181"/>
        <v>0</v>
      </c>
      <c r="AM297" s="80"/>
      <c r="AN297" s="45"/>
    </row>
    <row r="298" spans="2:40" s="4" customFormat="1" ht="69.75" customHeight="1" thickBot="1" x14ac:dyDescent="0.25">
      <c r="B298" s="158" t="s">
        <v>774</v>
      </c>
      <c r="C298" s="159" t="s">
        <v>1017</v>
      </c>
      <c r="D298" s="160"/>
      <c r="E298" s="190" t="s">
        <v>1018</v>
      </c>
      <c r="F298" s="161" t="s">
        <v>85</v>
      </c>
      <c r="G298" s="161" t="s">
        <v>1019</v>
      </c>
      <c r="H298" s="282">
        <v>2025</v>
      </c>
      <c r="I298" s="282">
        <v>2026</v>
      </c>
      <c r="J298" s="191">
        <v>0</v>
      </c>
      <c r="K298" s="191">
        <v>0</v>
      </c>
      <c r="L298" s="191">
        <f>SUM(J298:K298)</f>
        <v>0</v>
      </c>
      <c r="M298" s="191">
        <v>0</v>
      </c>
      <c r="N298" s="191">
        <v>0</v>
      </c>
      <c r="O298" s="191">
        <f>SUM(M298:N298)</f>
        <v>0</v>
      </c>
      <c r="P298" s="191">
        <v>0</v>
      </c>
      <c r="Q298" s="191">
        <v>0</v>
      </c>
      <c r="R298" s="191">
        <f>SUM(P298:Q298)</f>
        <v>0</v>
      </c>
      <c r="S298" s="191">
        <v>3381447</v>
      </c>
      <c r="T298" s="191">
        <v>0</v>
      </c>
      <c r="U298" s="191">
        <f>SUM(S298:T298)</f>
        <v>3381447</v>
      </c>
      <c r="V298" s="191">
        <v>2400000</v>
      </c>
      <c r="W298" s="191">
        <v>0</v>
      </c>
      <c r="X298" s="191">
        <f>SUM(V298:W298)</f>
        <v>2400000</v>
      </c>
      <c r="Y298" s="191">
        <f>J298+M298+P298+S298+V298</f>
        <v>5781447</v>
      </c>
      <c r="Z298" s="191">
        <f>K298+N298+Q298+T298+W298</f>
        <v>0</v>
      </c>
      <c r="AA298" s="191">
        <f>Y298+Z298</f>
        <v>5781447</v>
      </c>
      <c r="AB298" s="191">
        <v>0</v>
      </c>
      <c r="AC298" s="191">
        <v>0</v>
      </c>
      <c r="AD298" s="191">
        <v>0</v>
      </c>
      <c r="AE298" s="191">
        <v>0</v>
      </c>
      <c r="AF298" s="191">
        <v>0</v>
      </c>
      <c r="AG298" s="191"/>
      <c r="AH298" s="191">
        <f>AE298+AF298</f>
        <v>0</v>
      </c>
      <c r="AI298" s="191">
        <v>5781447</v>
      </c>
      <c r="AJ298" s="191">
        <v>0</v>
      </c>
      <c r="AK298" s="191">
        <f>SUM(AI298:AJ298)</f>
        <v>5781447</v>
      </c>
      <c r="AL298" s="197">
        <f>SUM(AK298+AH298+AD298)-AA298</f>
        <v>0</v>
      </c>
      <c r="AM298" s="80"/>
      <c r="AN298" s="45"/>
    </row>
    <row r="299" spans="2:40" s="4" customFormat="1" ht="60" customHeight="1" thickBot="1" x14ac:dyDescent="0.25">
      <c r="B299" s="158" t="s">
        <v>775</v>
      </c>
      <c r="C299" s="159" t="s">
        <v>1015</v>
      </c>
      <c r="D299" s="160"/>
      <c r="E299" s="190" t="s">
        <v>133</v>
      </c>
      <c r="F299" s="161" t="s">
        <v>85</v>
      </c>
      <c r="G299" s="161" t="s">
        <v>1019</v>
      </c>
      <c r="H299" s="282">
        <v>2026</v>
      </c>
      <c r="I299" s="282">
        <v>2026</v>
      </c>
      <c r="J299" s="191">
        <v>0</v>
      </c>
      <c r="K299" s="191">
        <v>0</v>
      </c>
      <c r="L299" s="191">
        <f t="shared" si="174"/>
        <v>0</v>
      </c>
      <c r="M299" s="191">
        <v>0</v>
      </c>
      <c r="N299" s="191">
        <v>0</v>
      </c>
      <c r="O299" s="191">
        <f t="shared" si="175"/>
        <v>0</v>
      </c>
      <c r="P299" s="191">
        <v>0</v>
      </c>
      <c r="Q299" s="191">
        <v>0</v>
      </c>
      <c r="R299" s="191">
        <f t="shared" si="176"/>
        <v>0</v>
      </c>
      <c r="S299" s="191">
        <v>0</v>
      </c>
      <c r="T299" s="191">
        <v>0</v>
      </c>
      <c r="U299" s="191">
        <f t="shared" si="177"/>
        <v>0</v>
      </c>
      <c r="V299" s="191">
        <v>1296000</v>
      </c>
      <c r="W299" s="191">
        <v>0</v>
      </c>
      <c r="X299" s="191">
        <f t="shared" si="178"/>
        <v>1296000</v>
      </c>
      <c r="Y299" s="191">
        <f t="shared" si="179"/>
        <v>1296000</v>
      </c>
      <c r="Z299" s="191">
        <f t="shared" si="179"/>
        <v>0</v>
      </c>
      <c r="AA299" s="191">
        <f>Y299+Z299</f>
        <v>1296000</v>
      </c>
      <c r="AB299" s="191">
        <v>0</v>
      </c>
      <c r="AC299" s="191">
        <v>0</v>
      </c>
      <c r="AD299" s="191">
        <f t="shared" si="180"/>
        <v>0</v>
      </c>
      <c r="AE299" s="191">
        <v>0</v>
      </c>
      <c r="AF299" s="191">
        <v>0</v>
      </c>
      <c r="AG299" s="191"/>
      <c r="AH299" s="191">
        <f t="shared" si="182"/>
        <v>0</v>
      </c>
      <c r="AI299" s="191">
        <v>0</v>
      </c>
      <c r="AJ299" s="191">
        <v>0</v>
      </c>
      <c r="AK299" s="191">
        <f t="shared" ref="AK299:AK309" si="183">SUM(AI299:AJ299)</f>
        <v>0</v>
      </c>
      <c r="AL299" s="197">
        <f t="shared" si="181"/>
        <v>-1296000</v>
      </c>
      <c r="AM299" s="80"/>
      <c r="AN299" s="45"/>
    </row>
    <row r="300" spans="2:40" s="4" customFormat="1" ht="77.25" customHeight="1" thickBot="1" x14ac:dyDescent="0.25">
      <c r="B300" s="113" t="s">
        <v>120</v>
      </c>
      <c r="C300" s="380" t="s">
        <v>336</v>
      </c>
      <c r="D300" s="115"/>
      <c r="E300" s="381" t="s">
        <v>170</v>
      </c>
      <c r="F300" s="382" t="s">
        <v>268</v>
      </c>
      <c r="G300" s="382" t="s">
        <v>205</v>
      </c>
      <c r="H300" s="116">
        <v>2022</v>
      </c>
      <c r="I300" s="116">
        <v>2026</v>
      </c>
      <c r="J300" s="383">
        <f>SUM(J301:J309)</f>
        <v>2256000</v>
      </c>
      <c r="K300" s="383">
        <f>SUM(K301:K309)</f>
        <v>0</v>
      </c>
      <c r="L300" s="383">
        <f t="shared" si="174"/>
        <v>2256000</v>
      </c>
      <c r="M300" s="383">
        <f>SUM(M301:M309)</f>
        <v>8787971.0879999995</v>
      </c>
      <c r="N300" s="383">
        <f>SUM(N301:N309)</f>
        <v>0</v>
      </c>
      <c r="O300" s="383">
        <f t="shared" si="175"/>
        <v>8787971.0879999995</v>
      </c>
      <c r="P300" s="383">
        <f>SUM(P301:P309)</f>
        <v>4443000</v>
      </c>
      <c r="Q300" s="383">
        <f>SUM(Q301:Q309)</f>
        <v>0</v>
      </c>
      <c r="R300" s="383">
        <f t="shared" si="176"/>
        <v>4443000</v>
      </c>
      <c r="S300" s="383">
        <f>SUM(S301:S309)</f>
        <v>3744000</v>
      </c>
      <c r="T300" s="383">
        <f>SUM(T301:T309)</f>
        <v>0</v>
      </c>
      <c r="U300" s="383">
        <f t="shared" si="177"/>
        <v>3744000</v>
      </c>
      <c r="V300" s="383">
        <f>SUM(V301:V309)</f>
        <v>3744000</v>
      </c>
      <c r="W300" s="383">
        <f>SUM(W301:W309)</f>
        <v>0</v>
      </c>
      <c r="X300" s="383">
        <f t="shared" si="178"/>
        <v>3744000</v>
      </c>
      <c r="Y300" s="383">
        <f>J300+M300+P300+S300+V300</f>
        <v>22974971.088</v>
      </c>
      <c r="Z300" s="383">
        <f t="shared" ref="Z300:Z327" si="184">K300+N300+Q300+T300+W300</f>
        <v>0</v>
      </c>
      <c r="AA300" s="383">
        <f>SUM(Y300:Z300)</f>
        <v>22974971.088</v>
      </c>
      <c r="AB300" s="383">
        <f>SUM(AB301:AB309)</f>
        <v>3168971.0879999995</v>
      </c>
      <c r="AC300" s="383">
        <f>SUM(AC301:AC309)</f>
        <v>0</v>
      </c>
      <c r="AD300" s="383">
        <f t="shared" si="180"/>
        <v>3168971.0879999995</v>
      </c>
      <c r="AE300" s="383">
        <f>SUM(AE301:AE309)</f>
        <v>0</v>
      </c>
      <c r="AF300" s="383">
        <f>SUM(AF301:AF309)</f>
        <v>0</v>
      </c>
      <c r="AG300" s="383"/>
      <c r="AH300" s="383">
        <f>AE300+AF300</f>
        <v>0</v>
      </c>
      <c r="AI300" s="383">
        <f>SUM(AI301:AI309)</f>
        <v>0</v>
      </c>
      <c r="AJ300" s="383">
        <f>SUM(AJ301:AJ309)</f>
        <v>0</v>
      </c>
      <c r="AK300" s="383">
        <f>SUM(AI300:AJ300)</f>
        <v>0</v>
      </c>
      <c r="AL300" s="384">
        <f t="shared" si="181"/>
        <v>-19806000</v>
      </c>
      <c r="AM300" s="80"/>
    </row>
    <row r="301" spans="2:40" s="4" customFormat="1" ht="32.25" thickBot="1" x14ac:dyDescent="0.25">
      <c r="B301" s="158" t="s">
        <v>777</v>
      </c>
      <c r="C301" s="159" t="s">
        <v>776</v>
      </c>
      <c r="D301" s="160"/>
      <c r="E301" s="190" t="s">
        <v>790</v>
      </c>
      <c r="F301" s="161" t="s">
        <v>791</v>
      </c>
      <c r="G301" s="161" t="s">
        <v>205</v>
      </c>
      <c r="H301" s="282">
        <v>2023</v>
      </c>
      <c r="I301" s="282">
        <v>2023</v>
      </c>
      <c r="J301" s="191">
        <v>0</v>
      </c>
      <c r="K301" s="191">
        <v>0</v>
      </c>
      <c r="L301" s="191">
        <f t="shared" si="174"/>
        <v>0</v>
      </c>
      <c r="M301" s="191">
        <v>2042285.544</v>
      </c>
      <c r="N301" s="191">
        <v>0</v>
      </c>
      <c r="O301" s="191">
        <f t="shared" si="175"/>
        <v>2042285.544</v>
      </c>
      <c r="P301" s="191">
        <v>0</v>
      </c>
      <c r="Q301" s="191">
        <v>0</v>
      </c>
      <c r="R301" s="191">
        <f t="shared" si="176"/>
        <v>0</v>
      </c>
      <c r="S301" s="191">
        <v>0</v>
      </c>
      <c r="T301" s="191">
        <v>0</v>
      </c>
      <c r="U301" s="191">
        <f t="shared" si="177"/>
        <v>0</v>
      </c>
      <c r="V301" s="191">
        <v>0</v>
      </c>
      <c r="W301" s="191">
        <v>0</v>
      </c>
      <c r="X301" s="191">
        <f t="shared" si="178"/>
        <v>0</v>
      </c>
      <c r="Y301" s="191">
        <f t="shared" ref="Y301:Y327" si="185">J301+M301+P301+S301+V301</f>
        <v>2042285.544</v>
      </c>
      <c r="Z301" s="191">
        <f t="shared" si="184"/>
        <v>0</v>
      </c>
      <c r="AA301" s="191">
        <f t="shared" ref="AA301:AA309" si="186">Y301+Z301</f>
        <v>2042285.544</v>
      </c>
      <c r="AB301" s="191">
        <v>1586285.544</v>
      </c>
      <c r="AC301" s="191">
        <v>0</v>
      </c>
      <c r="AD301" s="191">
        <f t="shared" si="180"/>
        <v>1586285.544</v>
      </c>
      <c r="AE301" s="191">
        <v>0</v>
      </c>
      <c r="AF301" s="191">
        <v>0</v>
      </c>
      <c r="AG301" s="191"/>
      <c r="AH301" s="191">
        <f t="shared" si="182"/>
        <v>0</v>
      </c>
      <c r="AI301" s="191">
        <v>0</v>
      </c>
      <c r="AJ301" s="191">
        <v>0</v>
      </c>
      <c r="AK301" s="191">
        <f t="shared" si="183"/>
        <v>0</v>
      </c>
      <c r="AL301" s="192">
        <f t="shared" si="181"/>
        <v>-456000</v>
      </c>
      <c r="AM301" s="80"/>
    </row>
    <row r="302" spans="2:40" s="4" customFormat="1" ht="40.5" customHeight="1" thickBot="1" x14ac:dyDescent="0.25">
      <c r="B302" s="158" t="s">
        <v>778</v>
      </c>
      <c r="C302" s="159" t="s">
        <v>784</v>
      </c>
      <c r="D302" s="160"/>
      <c r="E302" s="190" t="s">
        <v>168</v>
      </c>
      <c r="F302" s="161" t="s">
        <v>169</v>
      </c>
      <c r="G302" s="161" t="s">
        <v>205</v>
      </c>
      <c r="H302" s="282">
        <v>2023</v>
      </c>
      <c r="I302" s="282">
        <v>2023</v>
      </c>
      <c r="J302" s="191">
        <v>0</v>
      </c>
      <c r="K302" s="191">
        <v>0</v>
      </c>
      <c r="L302" s="191">
        <f t="shared" ref="L302:L309" si="187">SUM(J302:K302)</f>
        <v>0</v>
      </c>
      <c r="M302" s="191">
        <v>2939885.5439999998</v>
      </c>
      <c r="N302" s="191">
        <v>0</v>
      </c>
      <c r="O302" s="191">
        <f t="shared" ref="O302:O309" si="188">SUM(M302:N302)</f>
        <v>2939885.5439999998</v>
      </c>
      <c r="P302" s="191">
        <v>0</v>
      </c>
      <c r="Q302" s="191">
        <v>0</v>
      </c>
      <c r="R302" s="191">
        <f t="shared" ref="R302:R309" si="189">SUM(P302:Q302)</f>
        <v>0</v>
      </c>
      <c r="S302" s="191">
        <v>0</v>
      </c>
      <c r="T302" s="191">
        <v>0</v>
      </c>
      <c r="U302" s="191">
        <f t="shared" ref="U302:U309" si="190">SUM(S302:T302)</f>
        <v>0</v>
      </c>
      <c r="V302" s="191">
        <v>0</v>
      </c>
      <c r="W302" s="191">
        <v>0</v>
      </c>
      <c r="X302" s="191">
        <f t="shared" ref="X302:X309" si="191">SUM(V302:W302)</f>
        <v>0</v>
      </c>
      <c r="Y302" s="191">
        <f t="shared" si="185"/>
        <v>2939885.5439999998</v>
      </c>
      <c r="Z302" s="191">
        <f t="shared" si="184"/>
        <v>0</v>
      </c>
      <c r="AA302" s="191">
        <f t="shared" si="186"/>
        <v>2939885.5439999998</v>
      </c>
      <c r="AB302" s="191">
        <v>1571885.5439999998</v>
      </c>
      <c r="AC302" s="191">
        <v>0</v>
      </c>
      <c r="AD302" s="191">
        <f t="shared" ref="AD302:AD309" si="192">SUM(AB302:AC302)</f>
        <v>1571885.5439999998</v>
      </c>
      <c r="AE302" s="191">
        <v>0</v>
      </c>
      <c r="AF302" s="191">
        <v>0</v>
      </c>
      <c r="AG302" s="191"/>
      <c r="AH302" s="191">
        <f t="shared" si="182"/>
        <v>0</v>
      </c>
      <c r="AI302" s="191">
        <v>0</v>
      </c>
      <c r="AJ302" s="191">
        <v>0</v>
      </c>
      <c r="AK302" s="191">
        <f t="shared" si="183"/>
        <v>0</v>
      </c>
      <c r="AL302" s="192">
        <f t="shared" si="181"/>
        <v>-1368000</v>
      </c>
      <c r="AM302" s="80"/>
    </row>
    <row r="303" spans="2:40" s="4" customFormat="1" ht="37.5" customHeight="1" thickBot="1" x14ac:dyDescent="0.25">
      <c r="B303" s="158" t="s">
        <v>779</v>
      </c>
      <c r="C303" s="159" t="s">
        <v>785</v>
      </c>
      <c r="D303" s="160"/>
      <c r="E303" s="190" t="s">
        <v>168</v>
      </c>
      <c r="F303" s="161" t="s">
        <v>169</v>
      </c>
      <c r="G303" s="161" t="s">
        <v>205</v>
      </c>
      <c r="H303" s="282">
        <v>2023</v>
      </c>
      <c r="I303" s="282">
        <v>2024</v>
      </c>
      <c r="J303" s="191">
        <v>0</v>
      </c>
      <c r="K303" s="191">
        <v>0</v>
      </c>
      <c r="L303" s="191">
        <f t="shared" si="187"/>
        <v>0</v>
      </c>
      <c r="M303" s="191">
        <v>0</v>
      </c>
      <c r="N303" s="191">
        <v>0</v>
      </c>
      <c r="O303" s="191">
        <f t="shared" si="188"/>
        <v>0</v>
      </c>
      <c r="P303" s="191">
        <v>0</v>
      </c>
      <c r="Q303" s="191">
        <v>0</v>
      </c>
      <c r="R303" s="191">
        <f t="shared" si="189"/>
        <v>0</v>
      </c>
      <c r="S303" s="191">
        <v>0</v>
      </c>
      <c r="T303" s="191">
        <v>0</v>
      </c>
      <c r="U303" s="191">
        <f t="shared" si="190"/>
        <v>0</v>
      </c>
      <c r="V303" s="191">
        <v>0</v>
      </c>
      <c r="W303" s="191">
        <v>0</v>
      </c>
      <c r="X303" s="191">
        <f t="shared" si="191"/>
        <v>0</v>
      </c>
      <c r="Y303" s="191">
        <f t="shared" si="185"/>
        <v>0</v>
      </c>
      <c r="Z303" s="191">
        <f t="shared" si="184"/>
        <v>0</v>
      </c>
      <c r="AA303" s="191">
        <f t="shared" si="186"/>
        <v>0</v>
      </c>
      <c r="AB303" s="191">
        <v>0</v>
      </c>
      <c r="AC303" s="191">
        <v>0</v>
      </c>
      <c r="AD303" s="191">
        <f t="shared" si="192"/>
        <v>0</v>
      </c>
      <c r="AE303" s="191">
        <v>0</v>
      </c>
      <c r="AF303" s="191">
        <v>0</v>
      </c>
      <c r="AG303" s="191"/>
      <c r="AH303" s="191">
        <f t="shared" si="182"/>
        <v>0</v>
      </c>
      <c r="AI303" s="191">
        <v>0</v>
      </c>
      <c r="AJ303" s="191">
        <v>0</v>
      </c>
      <c r="AK303" s="191">
        <f t="shared" si="183"/>
        <v>0</v>
      </c>
      <c r="AL303" s="192">
        <f t="shared" si="181"/>
        <v>0</v>
      </c>
      <c r="AM303" s="80"/>
    </row>
    <row r="304" spans="2:40" s="4" customFormat="1" ht="53.25" customHeight="1" thickBot="1" x14ac:dyDescent="0.25">
      <c r="B304" s="158" t="s">
        <v>780</v>
      </c>
      <c r="C304" s="159" t="s">
        <v>786</v>
      </c>
      <c r="D304" s="160"/>
      <c r="E304" s="190" t="s">
        <v>168</v>
      </c>
      <c r="F304" s="161" t="s">
        <v>169</v>
      </c>
      <c r="G304" s="161" t="s">
        <v>205</v>
      </c>
      <c r="H304" s="282">
        <v>2022</v>
      </c>
      <c r="I304" s="282">
        <v>2022</v>
      </c>
      <c r="J304" s="191">
        <v>456000</v>
      </c>
      <c r="K304" s="191">
        <v>0</v>
      </c>
      <c r="L304" s="191">
        <f t="shared" si="187"/>
        <v>456000</v>
      </c>
      <c r="M304" s="191">
        <v>0</v>
      </c>
      <c r="N304" s="191">
        <v>0</v>
      </c>
      <c r="O304" s="191">
        <f t="shared" si="188"/>
        <v>0</v>
      </c>
      <c r="P304" s="191">
        <v>0</v>
      </c>
      <c r="Q304" s="191">
        <v>0</v>
      </c>
      <c r="R304" s="191">
        <f t="shared" si="189"/>
        <v>0</v>
      </c>
      <c r="S304" s="191">
        <v>0</v>
      </c>
      <c r="T304" s="191">
        <v>0</v>
      </c>
      <c r="U304" s="191">
        <f t="shared" si="190"/>
        <v>0</v>
      </c>
      <c r="V304" s="191">
        <v>0</v>
      </c>
      <c r="W304" s="191">
        <v>0</v>
      </c>
      <c r="X304" s="191">
        <f t="shared" si="191"/>
        <v>0</v>
      </c>
      <c r="Y304" s="191">
        <f t="shared" si="185"/>
        <v>456000</v>
      </c>
      <c r="Z304" s="191">
        <f t="shared" si="184"/>
        <v>0</v>
      </c>
      <c r="AA304" s="191">
        <f t="shared" si="186"/>
        <v>456000</v>
      </c>
      <c r="AB304" s="191">
        <v>0</v>
      </c>
      <c r="AC304" s="191">
        <v>0</v>
      </c>
      <c r="AD304" s="191">
        <f t="shared" si="192"/>
        <v>0</v>
      </c>
      <c r="AE304" s="191">
        <v>0</v>
      </c>
      <c r="AF304" s="191">
        <v>0</v>
      </c>
      <c r="AG304" s="191"/>
      <c r="AH304" s="191">
        <f t="shared" si="182"/>
        <v>0</v>
      </c>
      <c r="AI304" s="191">
        <v>0</v>
      </c>
      <c r="AJ304" s="191">
        <v>0</v>
      </c>
      <c r="AK304" s="191">
        <f t="shared" si="183"/>
        <v>0</v>
      </c>
      <c r="AL304" s="192">
        <f t="shared" si="181"/>
        <v>-456000</v>
      </c>
      <c r="AM304" s="80"/>
    </row>
    <row r="305" spans="2:39" s="4" customFormat="1" ht="51.75" customHeight="1" thickBot="1" x14ac:dyDescent="0.25">
      <c r="B305" s="158" t="s">
        <v>781</v>
      </c>
      <c r="C305" s="159" t="s">
        <v>787</v>
      </c>
      <c r="D305" s="160"/>
      <c r="E305" s="190" t="s">
        <v>168</v>
      </c>
      <c r="F305" s="161" t="s">
        <v>169</v>
      </c>
      <c r="G305" s="161" t="s">
        <v>205</v>
      </c>
      <c r="H305" s="282">
        <v>2022</v>
      </c>
      <c r="I305" s="282">
        <v>2026</v>
      </c>
      <c r="J305" s="191">
        <v>0</v>
      </c>
      <c r="K305" s="191">
        <v>0</v>
      </c>
      <c r="L305" s="191">
        <f t="shared" si="187"/>
        <v>0</v>
      </c>
      <c r="M305" s="191">
        <v>10800</v>
      </c>
      <c r="N305" s="191">
        <v>0</v>
      </c>
      <c r="O305" s="191">
        <f t="shared" si="188"/>
        <v>10800</v>
      </c>
      <c r="P305" s="191">
        <v>0</v>
      </c>
      <c r="Q305" s="191">
        <v>0</v>
      </c>
      <c r="R305" s="191">
        <f t="shared" si="189"/>
        <v>0</v>
      </c>
      <c r="S305" s="191">
        <v>0</v>
      </c>
      <c r="T305" s="191">
        <v>0</v>
      </c>
      <c r="U305" s="191">
        <f t="shared" si="190"/>
        <v>0</v>
      </c>
      <c r="V305" s="191">
        <v>0</v>
      </c>
      <c r="W305" s="191">
        <v>0</v>
      </c>
      <c r="X305" s="191">
        <f t="shared" si="191"/>
        <v>0</v>
      </c>
      <c r="Y305" s="191">
        <f t="shared" si="185"/>
        <v>10800</v>
      </c>
      <c r="Z305" s="191">
        <f t="shared" si="184"/>
        <v>0</v>
      </c>
      <c r="AA305" s="191">
        <f t="shared" si="186"/>
        <v>10800</v>
      </c>
      <c r="AB305" s="191">
        <v>10800</v>
      </c>
      <c r="AC305" s="191">
        <v>0</v>
      </c>
      <c r="AD305" s="191">
        <f t="shared" si="192"/>
        <v>10800</v>
      </c>
      <c r="AE305" s="191">
        <v>0</v>
      </c>
      <c r="AF305" s="191">
        <v>0</v>
      </c>
      <c r="AG305" s="191"/>
      <c r="AH305" s="191">
        <f t="shared" si="182"/>
        <v>0</v>
      </c>
      <c r="AI305" s="191">
        <v>0</v>
      </c>
      <c r="AJ305" s="191">
        <v>0</v>
      </c>
      <c r="AK305" s="191">
        <f t="shared" si="183"/>
        <v>0</v>
      </c>
      <c r="AL305" s="192">
        <f t="shared" si="181"/>
        <v>0</v>
      </c>
      <c r="AM305" s="80"/>
    </row>
    <row r="306" spans="2:39" s="4" customFormat="1" ht="83.25" customHeight="1" thickBot="1" x14ac:dyDescent="0.25">
      <c r="B306" s="158" t="s">
        <v>782</v>
      </c>
      <c r="C306" s="159" t="s">
        <v>788</v>
      </c>
      <c r="D306" s="160"/>
      <c r="E306" s="190" t="s">
        <v>168</v>
      </c>
      <c r="F306" s="161" t="s">
        <v>169</v>
      </c>
      <c r="G306" s="161" t="s">
        <v>205</v>
      </c>
      <c r="H306" s="282">
        <v>2022</v>
      </c>
      <c r="I306" s="282">
        <v>2026</v>
      </c>
      <c r="J306" s="191">
        <v>0</v>
      </c>
      <c r="K306" s="191">
        <v>0</v>
      </c>
      <c r="L306" s="191">
        <f t="shared" si="187"/>
        <v>0</v>
      </c>
      <c r="M306" s="191">
        <v>1296000</v>
      </c>
      <c r="N306" s="191">
        <v>0</v>
      </c>
      <c r="O306" s="191">
        <f t="shared" si="188"/>
        <v>1296000</v>
      </c>
      <c r="P306" s="191">
        <v>1296000</v>
      </c>
      <c r="Q306" s="191">
        <v>0</v>
      </c>
      <c r="R306" s="191">
        <f t="shared" si="189"/>
        <v>1296000</v>
      </c>
      <c r="S306" s="191">
        <v>1296000</v>
      </c>
      <c r="T306" s="191">
        <v>0</v>
      </c>
      <c r="U306" s="191">
        <f t="shared" si="190"/>
        <v>1296000</v>
      </c>
      <c r="V306" s="191">
        <v>1296000</v>
      </c>
      <c r="W306" s="191">
        <v>0</v>
      </c>
      <c r="X306" s="191">
        <f t="shared" si="191"/>
        <v>1296000</v>
      </c>
      <c r="Y306" s="191">
        <f t="shared" si="185"/>
        <v>5184000</v>
      </c>
      <c r="Z306" s="191">
        <f t="shared" si="184"/>
        <v>0</v>
      </c>
      <c r="AA306" s="191">
        <f t="shared" si="186"/>
        <v>5184000</v>
      </c>
      <c r="AB306" s="191">
        <v>0</v>
      </c>
      <c r="AC306" s="191">
        <v>0</v>
      </c>
      <c r="AD306" s="191">
        <f t="shared" si="192"/>
        <v>0</v>
      </c>
      <c r="AE306" s="191">
        <v>0</v>
      </c>
      <c r="AF306" s="191">
        <v>0</v>
      </c>
      <c r="AG306" s="191"/>
      <c r="AH306" s="191">
        <f t="shared" si="182"/>
        <v>0</v>
      </c>
      <c r="AI306" s="191">
        <v>0</v>
      </c>
      <c r="AJ306" s="191">
        <v>0</v>
      </c>
      <c r="AK306" s="191">
        <f t="shared" si="183"/>
        <v>0</v>
      </c>
      <c r="AL306" s="192">
        <f t="shared" si="181"/>
        <v>-5184000</v>
      </c>
      <c r="AM306" s="80"/>
    </row>
    <row r="307" spans="2:39" s="4" customFormat="1" ht="78" customHeight="1" thickBot="1" x14ac:dyDescent="0.25">
      <c r="B307" s="158" t="s">
        <v>783</v>
      </c>
      <c r="C307" s="159" t="s">
        <v>789</v>
      </c>
      <c r="D307" s="160"/>
      <c r="E307" s="190" t="s">
        <v>168</v>
      </c>
      <c r="F307" s="161" t="s">
        <v>169</v>
      </c>
      <c r="G307" s="161" t="s">
        <v>205</v>
      </c>
      <c r="H307" s="282">
        <v>2022</v>
      </c>
      <c r="I307" s="282">
        <v>2026</v>
      </c>
      <c r="J307" s="191">
        <v>1800000</v>
      </c>
      <c r="K307" s="191">
        <v>0</v>
      </c>
      <c r="L307" s="191">
        <f t="shared" si="187"/>
        <v>1800000</v>
      </c>
      <c r="M307" s="191">
        <v>1800000</v>
      </c>
      <c r="N307" s="191">
        <v>0</v>
      </c>
      <c r="O307" s="191">
        <f t="shared" si="188"/>
        <v>1800000</v>
      </c>
      <c r="P307" s="191">
        <v>1800000</v>
      </c>
      <c r="Q307" s="191">
        <v>0</v>
      </c>
      <c r="R307" s="191">
        <f t="shared" si="189"/>
        <v>1800000</v>
      </c>
      <c r="S307" s="191">
        <v>1800000</v>
      </c>
      <c r="T307" s="191">
        <v>0</v>
      </c>
      <c r="U307" s="191">
        <f t="shared" si="190"/>
        <v>1800000</v>
      </c>
      <c r="V307" s="191">
        <v>1800000</v>
      </c>
      <c r="W307" s="191">
        <v>0</v>
      </c>
      <c r="X307" s="191">
        <f t="shared" si="191"/>
        <v>1800000</v>
      </c>
      <c r="Y307" s="191">
        <f t="shared" si="185"/>
        <v>9000000</v>
      </c>
      <c r="Z307" s="191">
        <f t="shared" si="184"/>
        <v>0</v>
      </c>
      <c r="AA307" s="191">
        <f t="shared" si="186"/>
        <v>9000000</v>
      </c>
      <c r="AB307" s="191">
        <v>0</v>
      </c>
      <c r="AC307" s="191">
        <v>0</v>
      </c>
      <c r="AD307" s="191">
        <f t="shared" si="192"/>
        <v>0</v>
      </c>
      <c r="AE307" s="191">
        <v>0</v>
      </c>
      <c r="AF307" s="191">
        <v>0</v>
      </c>
      <c r="AG307" s="191"/>
      <c r="AH307" s="191">
        <f t="shared" si="182"/>
        <v>0</v>
      </c>
      <c r="AI307" s="191">
        <v>0</v>
      </c>
      <c r="AJ307" s="191">
        <v>0</v>
      </c>
      <c r="AK307" s="191">
        <f t="shared" si="183"/>
        <v>0</v>
      </c>
      <c r="AL307" s="192">
        <f t="shared" si="181"/>
        <v>-9000000</v>
      </c>
      <c r="AM307" s="80"/>
    </row>
    <row r="308" spans="2:39" s="4" customFormat="1" ht="42" customHeight="1" thickBot="1" x14ac:dyDescent="0.25">
      <c r="B308" s="158" t="s">
        <v>1021</v>
      </c>
      <c r="C308" s="159" t="s">
        <v>1023</v>
      </c>
      <c r="D308" s="160"/>
      <c r="E308" s="190" t="s">
        <v>168</v>
      </c>
      <c r="F308" s="161" t="s">
        <v>169</v>
      </c>
      <c r="G308" s="161" t="s">
        <v>1025</v>
      </c>
      <c r="H308" s="282">
        <v>2023</v>
      </c>
      <c r="I308" s="282">
        <v>2024</v>
      </c>
      <c r="J308" s="191">
        <v>0</v>
      </c>
      <c r="K308" s="191">
        <v>0</v>
      </c>
      <c r="L308" s="191">
        <f t="shared" si="187"/>
        <v>0</v>
      </c>
      <c r="M308" s="191">
        <v>699000</v>
      </c>
      <c r="N308" s="191">
        <v>0</v>
      </c>
      <c r="O308" s="191">
        <f t="shared" si="188"/>
        <v>699000</v>
      </c>
      <c r="P308" s="191">
        <v>699000</v>
      </c>
      <c r="Q308" s="191">
        <v>0</v>
      </c>
      <c r="R308" s="191">
        <f t="shared" si="189"/>
        <v>699000</v>
      </c>
      <c r="S308" s="191">
        <v>0</v>
      </c>
      <c r="T308" s="191">
        <v>0</v>
      </c>
      <c r="U308" s="191">
        <f t="shared" si="190"/>
        <v>0</v>
      </c>
      <c r="V308" s="191">
        <v>0</v>
      </c>
      <c r="W308" s="191">
        <v>0</v>
      </c>
      <c r="X308" s="191">
        <f t="shared" si="191"/>
        <v>0</v>
      </c>
      <c r="Y308" s="191">
        <f t="shared" si="185"/>
        <v>1398000</v>
      </c>
      <c r="Z308" s="191">
        <f t="shared" si="184"/>
        <v>0</v>
      </c>
      <c r="AA308" s="191">
        <f t="shared" si="186"/>
        <v>1398000</v>
      </c>
      <c r="AB308" s="191">
        <v>0</v>
      </c>
      <c r="AC308" s="191">
        <v>0</v>
      </c>
      <c r="AD308" s="191">
        <f t="shared" si="192"/>
        <v>0</v>
      </c>
      <c r="AE308" s="191">
        <v>0</v>
      </c>
      <c r="AF308" s="191">
        <v>0</v>
      </c>
      <c r="AG308" s="191"/>
      <c r="AH308" s="191">
        <f t="shared" si="182"/>
        <v>0</v>
      </c>
      <c r="AI308" s="191">
        <v>0</v>
      </c>
      <c r="AJ308" s="191">
        <v>0</v>
      </c>
      <c r="AK308" s="191">
        <f t="shared" si="183"/>
        <v>0</v>
      </c>
      <c r="AL308" s="192">
        <f t="shared" si="181"/>
        <v>-1398000</v>
      </c>
      <c r="AM308" s="80"/>
    </row>
    <row r="309" spans="2:39" s="4" customFormat="1" ht="48" thickBot="1" x14ac:dyDescent="0.25">
      <c r="B309" s="158" t="s">
        <v>1022</v>
      </c>
      <c r="C309" s="159" t="s">
        <v>1024</v>
      </c>
      <c r="D309" s="160"/>
      <c r="E309" s="190" t="s">
        <v>168</v>
      </c>
      <c r="F309" s="161" t="s">
        <v>169</v>
      </c>
      <c r="G309" s="161" t="s">
        <v>1025</v>
      </c>
      <c r="H309" s="282">
        <v>2024</v>
      </c>
      <c r="I309" s="282">
        <v>2026</v>
      </c>
      <c r="J309" s="191">
        <v>0</v>
      </c>
      <c r="K309" s="191">
        <v>0</v>
      </c>
      <c r="L309" s="191">
        <f t="shared" si="187"/>
        <v>0</v>
      </c>
      <c r="M309" s="191">
        <v>0</v>
      </c>
      <c r="N309" s="191">
        <v>0</v>
      </c>
      <c r="O309" s="191">
        <f t="shared" si="188"/>
        <v>0</v>
      </c>
      <c r="P309" s="191">
        <v>648000</v>
      </c>
      <c r="Q309" s="191">
        <v>0</v>
      </c>
      <c r="R309" s="191">
        <f t="shared" si="189"/>
        <v>648000</v>
      </c>
      <c r="S309" s="191">
        <v>648000</v>
      </c>
      <c r="T309" s="191">
        <v>0</v>
      </c>
      <c r="U309" s="191">
        <f t="shared" si="190"/>
        <v>648000</v>
      </c>
      <c r="V309" s="191">
        <v>648000</v>
      </c>
      <c r="W309" s="191">
        <v>0</v>
      </c>
      <c r="X309" s="191">
        <f t="shared" si="191"/>
        <v>648000</v>
      </c>
      <c r="Y309" s="191">
        <f t="shared" si="185"/>
        <v>1944000</v>
      </c>
      <c r="Z309" s="191">
        <f t="shared" si="184"/>
        <v>0</v>
      </c>
      <c r="AA309" s="191">
        <f t="shared" si="186"/>
        <v>1944000</v>
      </c>
      <c r="AB309" s="191">
        <v>0</v>
      </c>
      <c r="AC309" s="191">
        <v>0</v>
      </c>
      <c r="AD309" s="191">
        <f t="shared" si="192"/>
        <v>0</v>
      </c>
      <c r="AE309" s="191">
        <v>0</v>
      </c>
      <c r="AF309" s="191">
        <v>0</v>
      </c>
      <c r="AG309" s="191"/>
      <c r="AH309" s="191">
        <f t="shared" si="182"/>
        <v>0</v>
      </c>
      <c r="AI309" s="191">
        <v>0</v>
      </c>
      <c r="AJ309" s="191">
        <v>0</v>
      </c>
      <c r="AK309" s="191">
        <f t="shared" si="183"/>
        <v>0</v>
      </c>
      <c r="AL309" s="192">
        <f t="shared" si="181"/>
        <v>-1944000</v>
      </c>
      <c r="AM309" s="80"/>
    </row>
    <row r="310" spans="2:39" s="4" customFormat="1" ht="104.25" customHeight="1" thickBot="1" x14ac:dyDescent="0.25">
      <c r="B310" s="113" t="s">
        <v>121</v>
      </c>
      <c r="C310" s="380" t="s">
        <v>337</v>
      </c>
      <c r="D310" s="115"/>
      <c r="E310" s="381" t="s">
        <v>171</v>
      </c>
      <c r="F310" s="382" t="s">
        <v>172</v>
      </c>
      <c r="G310" s="382" t="s">
        <v>354</v>
      </c>
      <c r="H310" s="116">
        <v>2022</v>
      </c>
      <c r="I310" s="116">
        <v>2026</v>
      </c>
      <c r="J310" s="383">
        <f>SUM(J311:J315)</f>
        <v>849127.12800000003</v>
      </c>
      <c r="K310" s="383">
        <f>SUM(K311:K315)</f>
        <v>0</v>
      </c>
      <c r="L310" s="383">
        <f t="shared" ref="L310:L329" si="193">SUM(J310:K310)</f>
        <v>849127.12800000003</v>
      </c>
      <c r="M310" s="383">
        <f>SUM(M311:M315)</f>
        <v>3101533.8960000002</v>
      </c>
      <c r="N310" s="383">
        <v>0</v>
      </c>
      <c r="O310" s="383">
        <f t="shared" ref="O310:O329" si="194">SUM(M310:N310)</f>
        <v>3101533.8960000002</v>
      </c>
      <c r="P310" s="383">
        <f>SUM(P311:P315)</f>
        <v>3655865.0279999999</v>
      </c>
      <c r="Q310" s="383">
        <v>0</v>
      </c>
      <c r="R310" s="383">
        <f t="shared" ref="R310:R329" si="195">SUM(P310:Q310)</f>
        <v>3655865.0279999999</v>
      </c>
      <c r="S310" s="383">
        <f>SUM(S311:S315)</f>
        <v>1621062.5279999999</v>
      </c>
      <c r="T310" s="383">
        <v>0</v>
      </c>
      <c r="U310" s="383">
        <f t="shared" ref="U310:U329" si="196">SUM(S310:T310)</f>
        <v>1621062.5279999999</v>
      </c>
      <c r="V310" s="383">
        <f>SUM(V311:V315)</f>
        <v>1621062.5279999999</v>
      </c>
      <c r="W310" s="383">
        <v>0</v>
      </c>
      <c r="X310" s="383">
        <f t="shared" ref="X310:X329" si="197">SUM(V310:W310)</f>
        <v>1621062.5279999999</v>
      </c>
      <c r="Y310" s="383">
        <f t="shared" si="185"/>
        <v>10848651.107999999</v>
      </c>
      <c r="Z310" s="383">
        <f t="shared" si="184"/>
        <v>0</v>
      </c>
      <c r="AA310" s="383">
        <f>SUM(Y310:Z310)</f>
        <v>10848651.107999999</v>
      </c>
      <c r="AB310" s="383">
        <f>SUM(AB311:AB315)</f>
        <v>5284525.2520000003</v>
      </c>
      <c r="AC310" s="383">
        <f>SUM(AC311:AC315)</f>
        <v>0</v>
      </c>
      <c r="AD310" s="383">
        <f t="shared" ref="AD310:AD329" si="198">SUM(AB310:AC310)</f>
        <v>5284525.2520000003</v>
      </c>
      <c r="AE310" s="383">
        <f>0</f>
        <v>0</v>
      </c>
      <c r="AF310" s="383">
        <f>0</f>
        <v>0</v>
      </c>
      <c r="AG310" s="383"/>
      <c r="AH310" s="383">
        <f>AE310+AF310</f>
        <v>0</v>
      </c>
      <c r="AI310" s="383">
        <f>SUM(AI311:AI315)</f>
        <v>1946124.2560000001</v>
      </c>
      <c r="AJ310" s="383">
        <f>SUM(AJ311:AJ315)</f>
        <v>0</v>
      </c>
      <c r="AK310" s="383">
        <f t="shared" ref="AK310:AK317" si="199">SUM(AI310:AJ310)</f>
        <v>1946124.2560000001</v>
      </c>
      <c r="AL310" s="384">
        <f t="shared" si="181"/>
        <v>-3618001.5999999987</v>
      </c>
      <c r="AM310" s="80"/>
    </row>
    <row r="311" spans="2:39" s="4" customFormat="1" ht="48" thickBot="1" x14ac:dyDescent="0.25">
      <c r="B311" s="158" t="s">
        <v>793</v>
      </c>
      <c r="C311" s="159" t="s">
        <v>792</v>
      </c>
      <c r="D311" s="160"/>
      <c r="E311" s="190" t="s">
        <v>171</v>
      </c>
      <c r="F311" s="161" t="s">
        <v>172</v>
      </c>
      <c r="G311" s="161" t="s">
        <v>800</v>
      </c>
      <c r="H311" s="282">
        <v>2023</v>
      </c>
      <c r="I311" s="282">
        <v>2024</v>
      </c>
      <c r="J311" s="191">
        <v>0</v>
      </c>
      <c r="K311" s="191">
        <v>0</v>
      </c>
      <c r="L311" s="191">
        <f t="shared" si="193"/>
        <v>0</v>
      </c>
      <c r="M311" s="191">
        <v>1479175.368</v>
      </c>
      <c r="N311" s="191">
        <v>0</v>
      </c>
      <c r="O311" s="191">
        <f t="shared" si="194"/>
        <v>1479175.368</v>
      </c>
      <c r="P311" s="191">
        <v>1665447</v>
      </c>
      <c r="Q311" s="191">
        <v>0</v>
      </c>
      <c r="R311" s="191">
        <f t="shared" si="195"/>
        <v>1665447</v>
      </c>
      <c r="S311" s="191">
        <v>0</v>
      </c>
      <c r="T311" s="191">
        <v>0</v>
      </c>
      <c r="U311" s="191">
        <f t="shared" si="196"/>
        <v>0</v>
      </c>
      <c r="V311" s="191">
        <v>0</v>
      </c>
      <c r="W311" s="191">
        <v>0</v>
      </c>
      <c r="X311" s="191">
        <f t="shared" si="197"/>
        <v>0</v>
      </c>
      <c r="Y311" s="191">
        <f t="shared" ref="Y311:Z315" si="200">J311+M311+P311+S311+V311</f>
        <v>3144622.3679999998</v>
      </c>
      <c r="Z311" s="191">
        <f t="shared" si="200"/>
        <v>0</v>
      </c>
      <c r="AA311" s="191">
        <f>Y311+Z311</f>
        <v>3144622.3679999998</v>
      </c>
      <c r="AB311" s="191">
        <v>2118622.3679999998</v>
      </c>
      <c r="AC311" s="191">
        <v>0</v>
      </c>
      <c r="AD311" s="191">
        <f t="shared" si="198"/>
        <v>2118622.3679999998</v>
      </c>
      <c r="AE311" s="191">
        <v>0</v>
      </c>
      <c r="AF311" s="191">
        <v>0</v>
      </c>
      <c r="AG311" s="191"/>
      <c r="AH311" s="191">
        <f t="shared" si="182"/>
        <v>0</v>
      </c>
      <c r="AI311" s="191">
        <v>0</v>
      </c>
      <c r="AJ311" s="191">
        <v>0</v>
      </c>
      <c r="AK311" s="191">
        <f t="shared" si="199"/>
        <v>0</v>
      </c>
      <c r="AL311" s="192">
        <f t="shared" si="181"/>
        <v>-1026000</v>
      </c>
      <c r="AM311" s="80"/>
    </row>
    <row r="312" spans="2:39" s="4" customFormat="1" ht="48" thickBot="1" x14ac:dyDescent="0.25">
      <c r="B312" s="158" t="s">
        <v>794</v>
      </c>
      <c r="C312" s="159" t="s">
        <v>796</v>
      </c>
      <c r="D312" s="160"/>
      <c r="E312" s="190" t="s">
        <v>171</v>
      </c>
      <c r="F312" s="161" t="s">
        <v>172</v>
      </c>
      <c r="G312" s="161" t="s">
        <v>801</v>
      </c>
      <c r="H312" s="282">
        <v>2023</v>
      </c>
      <c r="I312" s="282">
        <v>2023</v>
      </c>
      <c r="J312" s="191">
        <v>0</v>
      </c>
      <c r="K312" s="191">
        <v>0</v>
      </c>
      <c r="L312" s="191">
        <f t="shared" si="193"/>
        <v>0</v>
      </c>
      <c r="M312" s="191">
        <v>0</v>
      </c>
      <c r="N312" s="191">
        <v>0</v>
      </c>
      <c r="O312" s="191">
        <f t="shared" si="194"/>
        <v>0</v>
      </c>
      <c r="P312" s="191">
        <v>369355.5</v>
      </c>
      <c r="Q312" s="191">
        <v>0</v>
      </c>
      <c r="R312" s="191">
        <f t="shared" si="195"/>
        <v>369355.5</v>
      </c>
      <c r="S312" s="191">
        <v>0</v>
      </c>
      <c r="T312" s="191">
        <v>0</v>
      </c>
      <c r="U312" s="191">
        <f t="shared" si="196"/>
        <v>0</v>
      </c>
      <c r="V312" s="191">
        <v>0</v>
      </c>
      <c r="W312" s="191">
        <v>0</v>
      </c>
      <c r="X312" s="191">
        <f t="shared" si="197"/>
        <v>0</v>
      </c>
      <c r="Y312" s="191">
        <f t="shared" si="200"/>
        <v>369355.5</v>
      </c>
      <c r="Z312" s="191">
        <f t="shared" si="200"/>
        <v>0</v>
      </c>
      <c r="AA312" s="191">
        <f>Y312+Z312</f>
        <v>369355.5</v>
      </c>
      <c r="AB312" s="191">
        <v>369355.5</v>
      </c>
      <c r="AC312" s="191">
        <v>0</v>
      </c>
      <c r="AD312" s="191">
        <f t="shared" si="198"/>
        <v>369355.5</v>
      </c>
      <c r="AE312" s="191">
        <v>0</v>
      </c>
      <c r="AF312" s="191">
        <v>0</v>
      </c>
      <c r="AG312" s="191"/>
      <c r="AH312" s="191">
        <f t="shared" si="182"/>
        <v>0</v>
      </c>
      <c r="AI312" s="191">
        <v>0</v>
      </c>
      <c r="AJ312" s="191">
        <v>0</v>
      </c>
      <c r="AK312" s="191">
        <f t="shared" si="199"/>
        <v>0</v>
      </c>
      <c r="AL312" s="192">
        <f t="shared" si="181"/>
        <v>0</v>
      </c>
      <c r="AM312" s="80"/>
    </row>
    <row r="313" spans="2:39" s="4" customFormat="1" ht="52.5" customHeight="1" thickBot="1" x14ac:dyDescent="0.25">
      <c r="B313" s="158" t="s">
        <v>795</v>
      </c>
      <c r="C313" s="159" t="s">
        <v>797</v>
      </c>
      <c r="D313" s="160"/>
      <c r="E313" s="190" t="s">
        <v>171</v>
      </c>
      <c r="F313" s="161" t="s">
        <v>172</v>
      </c>
      <c r="G313" s="161" t="s">
        <v>801</v>
      </c>
      <c r="H313" s="282">
        <v>2022</v>
      </c>
      <c r="I313" s="282">
        <v>2026</v>
      </c>
      <c r="J313" s="191">
        <v>295093.87800000003</v>
      </c>
      <c r="K313" s="191">
        <v>0</v>
      </c>
      <c r="L313" s="191">
        <f t="shared" si="193"/>
        <v>295093.87800000003</v>
      </c>
      <c r="M313" s="191">
        <v>296389.87800000003</v>
      </c>
      <c r="N313" s="191">
        <v>0</v>
      </c>
      <c r="O313" s="191">
        <f t="shared" si="194"/>
        <v>296389.87800000003</v>
      </c>
      <c r="P313" s="191">
        <v>295093.87800000003</v>
      </c>
      <c r="Q313" s="191">
        <v>0</v>
      </c>
      <c r="R313" s="191">
        <f t="shared" si="195"/>
        <v>295093.87800000003</v>
      </c>
      <c r="S313" s="191">
        <v>295093.87800000003</v>
      </c>
      <c r="T313" s="191">
        <v>0</v>
      </c>
      <c r="U313" s="191">
        <f t="shared" si="196"/>
        <v>295093.87800000003</v>
      </c>
      <c r="V313" s="191">
        <v>295093.87800000003</v>
      </c>
      <c r="W313" s="191">
        <v>0</v>
      </c>
      <c r="X313" s="191">
        <f t="shared" si="197"/>
        <v>295093.87800000003</v>
      </c>
      <c r="Y313" s="191">
        <f t="shared" si="200"/>
        <v>1476765.3900000001</v>
      </c>
      <c r="Z313" s="191">
        <f t="shared" si="200"/>
        <v>0</v>
      </c>
      <c r="AA313" s="191">
        <f>Y313+Z313</f>
        <v>1476765.3900000001</v>
      </c>
      <c r="AB313" s="191">
        <v>886577.63400000008</v>
      </c>
      <c r="AC313" s="191">
        <v>0</v>
      </c>
      <c r="AD313" s="191">
        <f t="shared" si="198"/>
        <v>886577.63400000008</v>
      </c>
      <c r="AE313" s="191">
        <v>0</v>
      </c>
      <c r="AF313" s="191">
        <v>0</v>
      </c>
      <c r="AG313" s="191"/>
      <c r="AH313" s="191">
        <f t="shared" si="182"/>
        <v>0</v>
      </c>
      <c r="AI313" s="191">
        <v>590187.75600000005</v>
      </c>
      <c r="AJ313" s="191">
        <v>0</v>
      </c>
      <c r="AK313" s="191">
        <f t="shared" si="199"/>
        <v>590187.75600000005</v>
      </c>
      <c r="AL313" s="192">
        <f t="shared" si="181"/>
        <v>0</v>
      </c>
      <c r="AM313" s="80"/>
    </row>
    <row r="314" spans="2:39" s="4" customFormat="1" ht="48" thickBot="1" x14ac:dyDescent="0.25">
      <c r="B314" s="158" t="s">
        <v>799</v>
      </c>
      <c r="C314" s="159" t="s">
        <v>798</v>
      </c>
      <c r="D314" s="160"/>
      <c r="E314" s="190" t="s">
        <v>171</v>
      </c>
      <c r="F314" s="161" t="s">
        <v>172</v>
      </c>
      <c r="G314" s="161" t="s">
        <v>801</v>
      </c>
      <c r="H314" s="282">
        <v>2022</v>
      </c>
      <c r="I314" s="282">
        <v>2026</v>
      </c>
      <c r="J314" s="191">
        <v>554033.25</v>
      </c>
      <c r="K314" s="191">
        <v>0</v>
      </c>
      <c r="L314" s="191">
        <f t="shared" si="193"/>
        <v>554033.25</v>
      </c>
      <c r="M314" s="191">
        <v>554033.25</v>
      </c>
      <c r="N314" s="191">
        <v>0</v>
      </c>
      <c r="O314" s="191">
        <f t="shared" si="194"/>
        <v>554033.25</v>
      </c>
      <c r="P314" s="191">
        <v>554033.25</v>
      </c>
      <c r="Q314" s="191">
        <v>0</v>
      </c>
      <c r="R314" s="191">
        <f t="shared" si="195"/>
        <v>554033.25</v>
      </c>
      <c r="S314" s="191">
        <v>554033.25</v>
      </c>
      <c r="T314" s="191">
        <v>0</v>
      </c>
      <c r="U314" s="191">
        <f t="shared" si="196"/>
        <v>554033.25</v>
      </c>
      <c r="V314" s="191">
        <v>554033.25</v>
      </c>
      <c r="W314" s="191">
        <v>0</v>
      </c>
      <c r="X314" s="191">
        <f t="shared" si="197"/>
        <v>554033.25</v>
      </c>
      <c r="Y314" s="191">
        <f t="shared" si="200"/>
        <v>2770166.25</v>
      </c>
      <c r="Z314" s="191">
        <f t="shared" si="200"/>
        <v>0</v>
      </c>
      <c r="AA314" s="191">
        <f>Y314+Z314</f>
        <v>2770166.25</v>
      </c>
      <c r="AB314" s="191">
        <v>1662099.75</v>
      </c>
      <c r="AC314" s="191">
        <v>0</v>
      </c>
      <c r="AD314" s="191">
        <f t="shared" si="198"/>
        <v>1662099.75</v>
      </c>
      <c r="AE314" s="191">
        <v>0</v>
      </c>
      <c r="AF314" s="191">
        <v>0</v>
      </c>
      <c r="AG314" s="191"/>
      <c r="AH314" s="191">
        <f t="shared" si="182"/>
        <v>0</v>
      </c>
      <c r="AI314" s="191">
        <v>1108066.5</v>
      </c>
      <c r="AJ314" s="191">
        <v>0</v>
      </c>
      <c r="AK314" s="191">
        <f t="shared" si="199"/>
        <v>1108066.5</v>
      </c>
      <c r="AL314" s="192">
        <f t="shared" si="181"/>
        <v>0</v>
      </c>
      <c r="AM314" s="80"/>
    </row>
    <row r="315" spans="2:39" s="4" customFormat="1" ht="42" customHeight="1" thickBot="1" x14ac:dyDescent="0.25">
      <c r="B315" s="158" t="s">
        <v>1026</v>
      </c>
      <c r="C315" s="159" t="s">
        <v>1027</v>
      </c>
      <c r="D315" s="160"/>
      <c r="E315" s="190" t="s">
        <v>152</v>
      </c>
      <c r="F315" s="161" t="s">
        <v>1028</v>
      </c>
      <c r="G315" s="161" t="s">
        <v>1029</v>
      </c>
      <c r="H315" s="282">
        <v>2023</v>
      </c>
      <c r="I315" s="282">
        <v>2026</v>
      </c>
      <c r="J315" s="191">
        <v>0</v>
      </c>
      <c r="K315" s="191">
        <v>0</v>
      </c>
      <c r="L315" s="191">
        <f t="shared" si="193"/>
        <v>0</v>
      </c>
      <c r="M315" s="191">
        <v>771935.4</v>
      </c>
      <c r="N315" s="191">
        <v>0</v>
      </c>
      <c r="O315" s="191">
        <f t="shared" si="194"/>
        <v>771935.4</v>
      </c>
      <c r="P315" s="191">
        <v>771935.4</v>
      </c>
      <c r="Q315" s="191">
        <v>0</v>
      </c>
      <c r="R315" s="191">
        <f t="shared" si="195"/>
        <v>771935.4</v>
      </c>
      <c r="S315" s="191">
        <v>771935.4</v>
      </c>
      <c r="T315" s="191">
        <v>0</v>
      </c>
      <c r="U315" s="191">
        <f t="shared" si="196"/>
        <v>771935.4</v>
      </c>
      <c r="V315" s="191">
        <v>771935.4</v>
      </c>
      <c r="W315" s="191">
        <v>0</v>
      </c>
      <c r="X315" s="191">
        <f t="shared" si="197"/>
        <v>771935.4</v>
      </c>
      <c r="Y315" s="191">
        <f t="shared" si="200"/>
        <v>3087741.6</v>
      </c>
      <c r="Z315" s="191">
        <f t="shared" si="200"/>
        <v>0</v>
      </c>
      <c r="AA315" s="191">
        <f>Y315+Z315</f>
        <v>3087741.6</v>
      </c>
      <c r="AB315" s="191">
        <v>247870</v>
      </c>
      <c r="AC315" s="191">
        <v>0</v>
      </c>
      <c r="AD315" s="191">
        <f t="shared" si="198"/>
        <v>247870</v>
      </c>
      <c r="AE315" s="191">
        <v>0</v>
      </c>
      <c r="AF315" s="191">
        <v>0</v>
      </c>
      <c r="AG315" s="191"/>
      <c r="AH315" s="191">
        <v>0</v>
      </c>
      <c r="AI315" s="191">
        <v>247870</v>
      </c>
      <c r="AJ315" s="191">
        <v>0</v>
      </c>
      <c r="AK315" s="191">
        <f t="shared" si="199"/>
        <v>247870</v>
      </c>
      <c r="AL315" s="192">
        <f t="shared" si="181"/>
        <v>-2592001.6</v>
      </c>
      <c r="AM315" s="80"/>
    </row>
    <row r="316" spans="2:39" s="4" customFormat="1" ht="60.75" customHeight="1" thickBot="1" x14ac:dyDescent="0.25">
      <c r="B316" s="113" t="s">
        <v>122</v>
      </c>
      <c r="C316" s="380" t="s">
        <v>1030</v>
      </c>
      <c r="D316" s="115"/>
      <c r="E316" s="381" t="s">
        <v>173</v>
      </c>
      <c r="F316" s="382" t="s">
        <v>271</v>
      </c>
      <c r="G316" s="382" t="s">
        <v>355</v>
      </c>
      <c r="H316" s="116">
        <v>2022</v>
      </c>
      <c r="I316" s="116">
        <v>2026</v>
      </c>
      <c r="J316" s="383">
        <f>SUM(J317:J319)</f>
        <v>1552566.372</v>
      </c>
      <c r="K316" s="383">
        <f>SUM(K317:K319)</f>
        <v>0</v>
      </c>
      <c r="L316" s="383">
        <f t="shared" si="193"/>
        <v>1552566.372</v>
      </c>
      <c r="M316" s="383">
        <f>SUM(M317:M319)</f>
        <v>2797954.656</v>
      </c>
      <c r="N316" s="383">
        <f>SUM(N317:N319)</f>
        <v>0</v>
      </c>
      <c r="O316" s="383">
        <f t="shared" si="194"/>
        <v>2797954.656</v>
      </c>
      <c r="P316" s="383">
        <f>SUM(P317:P319)</f>
        <v>8289219.1079999991</v>
      </c>
      <c r="Q316" s="383">
        <f>SUM(Q317:Q319)</f>
        <v>0</v>
      </c>
      <c r="R316" s="383">
        <f t="shared" si="195"/>
        <v>8289219.1079999991</v>
      </c>
      <c r="S316" s="383">
        <f>SUM(S317:S319)</f>
        <v>1552566.9</v>
      </c>
      <c r="T316" s="383">
        <f>SUM(T317:T319)</f>
        <v>0</v>
      </c>
      <c r="U316" s="383">
        <f t="shared" si="196"/>
        <v>1552566.9</v>
      </c>
      <c r="V316" s="383">
        <f>SUM(V317:V319)</f>
        <v>1552566.9</v>
      </c>
      <c r="W316" s="383">
        <f>SUM(W317:W319)</f>
        <v>0</v>
      </c>
      <c r="X316" s="383">
        <f t="shared" si="197"/>
        <v>1552566.9</v>
      </c>
      <c r="Y316" s="383">
        <f t="shared" si="185"/>
        <v>15744873.936000001</v>
      </c>
      <c r="Z316" s="383">
        <f t="shared" si="184"/>
        <v>0</v>
      </c>
      <c r="AA316" s="383">
        <f>SUM(Y316:Z316)</f>
        <v>15744873.936000001</v>
      </c>
      <c r="AB316" s="383">
        <f>SUM(AB317:AB319)</f>
        <v>9903740.1359999999</v>
      </c>
      <c r="AC316" s="383">
        <f>SUM(AC317:AC319)</f>
        <v>0</v>
      </c>
      <c r="AD316" s="383">
        <f t="shared" si="198"/>
        <v>9903740.1359999999</v>
      </c>
      <c r="AE316" s="383">
        <f>SUM(AE317:AE319)</f>
        <v>0</v>
      </c>
      <c r="AF316" s="383">
        <f>SUM(AF317:AF319)</f>
        <v>0</v>
      </c>
      <c r="AG316" s="383"/>
      <c r="AH316" s="383">
        <f>AE316+AF316</f>
        <v>0</v>
      </c>
      <c r="AI316" s="383">
        <f>SUM(AI317:AI319)</f>
        <v>1737133.8</v>
      </c>
      <c r="AJ316" s="383">
        <f>SUM(AJ317:AJ319)</f>
        <v>0</v>
      </c>
      <c r="AK316" s="383">
        <f t="shared" si="199"/>
        <v>1737133.8</v>
      </c>
      <c r="AL316" s="384">
        <f t="shared" si="181"/>
        <v>-4104000</v>
      </c>
      <c r="AM316" s="80"/>
    </row>
    <row r="317" spans="2:39" s="4" customFormat="1" ht="60.75" customHeight="1" thickBot="1" x14ac:dyDescent="0.25">
      <c r="B317" s="158" t="s">
        <v>803</v>
      </c>
      <c r="C317" s="159" t="s">
        <v>802</v>
      </c>
      <c r="D317" s="160"/>
      <c r="E317" s="190" t="s">
        <v>809</v>
      </c>
      <c r="F317" s="161" t="s">
        <v>808</v>
      </c>
      <c r="G317" s="161" t="s">
        <v>810</v>
      </c>
      <c r="H317" s="282">
        <v>2023</v>
      </c>
      <c r="I317" s="282">
        <v>2024</v>
      </c>
      <c r="J317" s="191">
        <v>0</v>
      </c>
      <c r="K317" s="191">
        <v>0</v>
      </c>
      <c r="L317" s="191">
        <f t="shared" si="193"/>
        <v>0</v>
      </c>
      <c r="M317" s="191">
        <v>561387.75600000005</v>
      </c>
      <c r="N317" s="191">
        <v>0</v>
      </c>
      <c r="O317" s="191">
        <f t="shared" si="194"/>
        <v>561387.75600000005</v>
      </c>
      <c r="P317" s="191">
        <v>6736652.2079999996</v>
      </c>
      <c r="Q317" s="191">
        <v>0</v>
      </c>
      <c r="R317" s="191">
        <f t="shared" si="195"/>
        <v>6736652.2079999996</v>
      </c>
      <c r="S317" s="191">
        <v>0</v>
      </c>
      <c r="T317" s="191">
        <v>0</v>
      </c>
      <c r="U317" s="191">
        <f t="shared" si="196"/>
        <v>0</v>
      </c>
      <c r="V317" s="191">
        <v>0</v>
      </c>
      <c r="W317" s="191">
        <v>0</v>
      </c>
      <c r="X317" s="191">
        <f t="shared" si="197"/>
        <v>0</v>
      </c>
      <c r="Y317" s="191">
        <f t="shared" si="185"/>
        <v>7298039.9639999997</v>
      </c>
      <c r="Z317" s="191">
        <f t="shared" si="184"/>
        <v>0</v>
      </c>
      <c r="AA317" s="191">
        <f>Y317+Z317</f>
        <v>7298039.9639999997</v>
      </c>
      <c r="AB317" s="191">
        <v>7298039.9639999997</v>
      </c>
      <c r="AC317" s="191">
        <v>0</v>
      </c>
      <c r="AD317" s="191">
        <f t="shared" si="198"/>
        <v>7298039.9639999997</v>
      </c>
      <c r="AE317" s="191">
        <v>0</v>
      </c>
      <c r="AF317" s="191">
        <v>0</v>
      </c>
      <c r="AG317" s="191"/>
      <c r="AH317" s="191">
        <f t="shared" si="182"/>
        <v>0</v>
      </c>
      <c r="AI317" s="191">
        <v>0</v>
      </c>
      <c r="AJ317" s="191">
        <v>0</v>
      </c>
      <c r="AK317" s="191">
        <f t="shared" si="199"/>
        <v>0</v>
      </c>
      <c r="AL317" s="192">
        <f t="shared" si="181"/>
        <v>0</v>
      </c>
      <c r="AM317" s="80"/>
    </row>
    <row r="318" spans="2:39" s="4" customFormat="1" ht="51" customHeight="1" thickBot="1" x14ac:dyDescent="0.3">
      <c r="B318" s="158" t="s">
        <v>806</v>
      </c>
      <c r="C318" s="159" t="s">
        <v>804</v>
      </c>
      <c r="D318" s="160"/>
      <c r="E318" s="190" t="s">
        <v>152</v>
      </c>
      <c r="F318" s="161" t="s">
        <v>1031</v>
      </c>
      <c r="G318" s="195" t="s">
        <v>426</v>
      </c>
      <c r="H318" s="282">
        <v>2022</v>
      </c>
      <c r="I318" s="282">
        <v>2026</v>
      </c>
      <c r="J318" s="191">
        <v>785942.772</v>
      </c>
      <c r="K318" s="191">
        <v>0</v>
      </c>
      <c r="L318" s="191">
        <f t="shared" si="193"/>
        <v>785942.772</v>
      </c>
      <c r="M318" s="191">
        <v>1469943.3</v>
      </c>
      <c r="N318" s="191">
        <v>0</v>
      </c>
      <c r="O318" s="191">
        <f t="shared" si="194"/>
        <v>1469943.3</v>
      </c>
      <c r="P318" s="191">
        <v>785943.3</v>
      </c>
      <c r="Q318" s="191">
        <v>0</v>
      </c>
      <c r="R318" s="191">
        <f t="shared" si="195"/>
        <v>785943.3</v>
      </c>
      <c r="S318" s="191">
        <v>785943.3</v>
      </c>
      <c r="T318" s="191">
        <v>0</v>
      </c>
      <c r="U318" s="191">
        <f t="shared" si="196"/>
        <v>785943.3</v>
      </c>
      <c r="V318" s="191">
        <v>785943.3</v>
      </c>
      <c r="W318" s="191">
        <v>0</v>
      </c>
      <c r="X318" s="191">
        <f t="shared" si="197"/>
        <v>785943.3</v>
      </c>
      <c r="Y318" s="191">
        <f t="shared" si="185"/>
        <v>4613715.9720000001</v>
      </c>
      <c r="Z318" s="191">
        <f t="shared" si="184"/>
        <v>0</v>
      </c>
      <c r="AA318" s="191">
        <f>Y318+Z318</f>
        <v>4613715.9720000001</v>
      </c>
      <c r="AB318" s="191">
        <v>2357829.3720000004</v>
      </c>
      <c r="AC318" s="191">
        <v>0</v>
      </c>
      <c r="AD318" s="191">
        <f t="shared" si="198"/>
        <v>2357829.3720000004</v>
      </c>
      <c r="AE318" s="191">
        <v>0</v>
      </c>
      <c r="AF318" s="191">
        <v>0</v>
      </c>
      <c r="AG318" s="191"/>
      <c r="AH318" s="191">
        <f t="shared" si="182"/>
        <v>0</v>
      </c>
      <c r="AI318" s="191">
        <v>1571886.6</v>
      </c>
      <c r="AJ318" s="191">
        <v>0</v>
      </c>
      <c r="AK318" s="191">
        <f t="shared" ref="AK318:AK326" si="201">SUM(AI318:AJ318)</f>
        <v>1571886.6</v>
      </c>
      <c r="AL318" s="192">
        <f t="shared" si="181"/>
        <v>-683999.99999999953</v>
      </c>
      <c r="AM318" s="80"/>
    </row>
    <row r="319" spans="2:39" s="4" customFormat="1" ht="52.5" customHeight="1" thickBot="1" x14ac:dyDescent="0.25">
      <c r="B319" s="158" t="s">
        <v>807</v>
      </c>
      <c r="C319" s="159" t="s">
        <v>805</v>
      </c>
      <c r="D319" s="160"/>
      <c r="E319" s="190" t="s">
        <v>809</v>
      </c>
      <c r="F319" s="161" t="s">
        <v>808</v>
      </c>
      <c r="G319" s="161" t="s">
        <v>731</v>
      </c>
      <c r="H319" s="282">
        <v>2022</v>
      </c>
      <c r="I319" s="282">
        <v>2026</v>
      </c>
      <c r="J319" s="191">
        <v>766623.6</v>
      </c>
      <c r="K319" s="191">
        <v>0</v>
      </c>
      <c r="L319" s="191">
        <f t="shared" si="193"/>
        <v>766623.6</v>
      </c>
      <c r="M319" s="191">
        <v>766623.6</v>
      </c>
      <c r="N319" s="191">
        <v>0</v>
      </c>
      <c r="O319" s="191">
        <f t="shared" si="194"/>
        <v>766623.6</v>
      </c>
      <c r="P319" s="191">
        <v>766623.6</v>
      </c>
      <c r="Q319" s="191">
        <v>0</v>
      </c>
      <c r="R319" s="191">
        <f t="shared" si="195"/>
        <v>766623.6</v>
      </c>
      <c r="S319" s="191">
        <v>766623.6</v>
      </c>
      <c r="T319" s="191">
        <v>0</v>
      </c>
      <c r="U319" s="191">
        <f t="shared" si="196"/>
        <v>766623.6</v>
      </c>
      <c r="V319" s="191">
        <v>766623.6</v>
      </c>
      <c r="W319" s="191">
        <v>0</v>
      </c>
      <c r="X319" s="191">
        <f t="shared" si="197"/>
        <v>766623.6</v>
      </c>
      <c r="Y319" s="191">
        <f t="shared" si="185"/>
        <v>3833118</v>
      </c>
      <c r="Z319" s="191">
        <f t="shared" si="184"/>
        <v>0</v>
      </c>
      <c r="AA319" s="191">
        <f>Y319+Z319</f>
        <v>3833118</v>
      </c>
      <c r="AB319" s="191">
        <v>247870.80000000002</v>
      </c>
      <c r="AC319" s="191">
        <v>0</v>
      </c>
      <c r="AD319" s="191">
        <f t="shared" si="198"/>
        <v>247870.80000000002</v>
      </c>
      <c r="AE319" s="191">
        <v>0</v>
      </c>
      <c r="AF319" s="191">
        <v>0</v>
      </c>
      <c r="AG319" s="191"/>
      <c r="AH319" s="191">
        <f t="shared" si="182"/>
        <v>0</v>
      </c>
      <c r="AI319" s="191">
        <v>165247.20000000001</v>
      </c>
      <c r="AJ319" s="191">
        <v>0</v>
      </c>
      <c r="AK319" s="191">
        <f t="shared" si="201"/>
        <v>165247.20000000001</v>
      </c>
      <c r="AL319" s="192">
        <f t="shared" si="181"/>
        <v>-3420000</v>
      </c>
      <c r="AM319" s="80"/>
    </row>
    <row r="320" spans="2:39" s="4" customFormat="1" ht="63.75" customHeight="1" thickBot="1" x14ac:dyDescent="0.25">
      <c r="B320" s="113" t="s">
        <v>123</v>
      </c>
      <c r="C320" s="380" t="s">
        <v>338</v>
      </c>
      <c r="D320" s="115"/>
      <c r="E320" s="381" t="s">
        <v>174</v>
      </c>
      <c r="F320" s="382" t="s">
        <v>270</v>
      </c>
      <c r="G320" s="382" t="s">
        <v>356</v>
      </c>
      <c r="H320" s="116">
        <v>2022</v>
      </c>
      <c r="I320" s="116">
        <v>2026</v>
      </c>
      <c r="J320" s="383">
        <f>SUM(J321:J324)</f>
        <v>2007296.304</v>
      </c>
      <c r="K320" s="383">
        <f>SUM(K321:K324)</f>
        <v>0</v>
      </c>
      <c r="L320" s="383">
        <f t="shared" si="193"/>
        <v>2007296.304</v>
      </c>
      <c r="M320" s="383">
        <f>SUM(M321:M324)</f>
        <v>2007296.304</v>
      </c>
      <c r="N320" s="383">
        <f>SUM(N321:N324)</f>
        <v>0</v>
      </c>
      <c r="O320" s="383">
        <f t="shared" si="194"/>
        <v>2007296.304</v>
      </c>
      <c r="P320" s="383">
        <f>SUM(P321:P324)</f>
        <v>2007296.304</v>
      </c>
      <c r="Q320" s="383">
        <f>SUM(Q321:Q324)</f>
        <v>0</v>
      </c>
      <c r="R320" s="383">
        <f t="shared" si="195"/>
        <v>2007296.304</v>
      </c>
      <c r="S320" s="383">
        <f>SUM(S321:S324)</f>
        <v>2007296.304</v>
      </c>
      <c r="T320" s="383">
        <f>SUM(T321:T324)</f>
        <v>0</v>
      </c>
      <c r="U320" s="383">
        <f t="shared" si="196"/>
        <v>2007296.304</v>
      </c>
      <c r="V320" s="383">
        <f>SUM(V321:V324)</f>
        <v>2007296.304</v>
      </c>
      <c r="W320" s="383">
        <f>SUM(W321:W324)</f>
        <v>0</v>
      </c>
      <c r="X320" s="383">
        <f t="shared" si="197"/>
        <v>2007296.304</v>
      </c>
      <c r="Y320" s="383">
        <f t="shared" si="185"/>
        <v>10036481.52</v>
      </c>
      <c r="Z320" s="383">
        <f t="shared" si="184"/>
        <v>0</v>
      </c>
      <c r="AA320" s="383">
        <f>SUM(Y320:Z320)</f>
        <v>10036481.52</v>
      </c>
      <c r="AB320" s="383">
        <f>SUM(AB321:AB324)</f>
        <v>6021888.9120000005</v>
      </c>
      <c r="AC320" s="383">
        <f>SUM(AC321:AC324)</f>
        <v>0</v>
      </c>
      <c r="AD320" s="383">
        <f t="shared" si="198"/>
        <v>6021888.9120000005</v>
      </c>
      <c r="AE320" s="383">
        <f>SUM(AE321:AE324)</f>
        <v>0</v>
      </c>
      <c r="AF320" s="383">
        <f>SUM(AF321:AF324)</f>
        <v>0</v>
      </c>
      <c r="AG320" s="383"/>
      <c r="AH320" s="383">
        <f>AE320+AF320</f>
        <v>0</v>
      </c>
      <c r="AI320" s="383">
        <f>SUM(AI321:AI324)</f>
        <v>4014592.608</v>
      </c>
      <c r="AJ320" s="383">
        <f>SUM(AJ321:AJ324)</f>
        <v>0</v>
      </c>
      <c r="AK320" s="383">
        <f>SUM(AI320:AJ320)</f>
        <v>4014592.608</v>
      </c>
      <c r="AL320" s="384">
        <f t="shared" si="181"/>
        <v>0</v>
      </c>
      <c r="AM320" s="80"/>
    </row>
    <row r="321" spans="2:39" s="4" customFormat="1" ht="63.75" thickBot="1" x14ac:dyDescent="0.25">
      <c r="B321" s="158" t="s">
        <v>812</v>
      </c>
      <c r="C321" s="159" t="s">
        <v>811</v>
      </c>
      <c r="D321" s="160"/>
      <c r="E321" s="190" t="s">
        <v>133</v>
      </c>
      <c r="F321" s="161" t="s">
        <v>863</v>
      </c>
      <c r="G321" s="161" t="s">
        <v>824</v>
      </c>
      <c r="H321" s="282">
        <v>2022</v>
      </c>
      <c r="I321" s="282">
        <v>2026</v>
      </c>
      <c r="J321" s="191">
        <v>768399.48</v>
      </c>
      <c r="K321" s="191">
        <v>0</v>
      </c>
      <c r="L321" s="191">
        <f t="shared" si="193"/>
        <v>768399.48</v>
      </c>
      <c r="M321" s="191">
        <v>768399.48</v>
      </c>
      <c r="N321" s="191">
        <v>0</v>
      </c>
      <c r="O321" s="191">
        <f t="shared" si="194"/>
        <v>768399.48</v>
      </c>
      <c r="P321" s="191">
        <v>768399.48</v>
      </c>
      <c r="Q321" s="191">
        <v>0</v>
      </c>
      <c r="R321" s="191">
        <f t="shared" si="195"/>
        <v>768399.48</v>
      </c>
      <c r="S321" s="191">
        <v>768399.48</v>
      </c>
      <c r="T321" s="191">
        <v>0</v>
      </c>
      <c r="U321" s="191">
        <f t="shared" si="196"/>
        <v>768399.48</v>
      </c>
      <c r="V321" s="191">
        <v>768399.48</v>
      </c>
      <c r="W321" s="191">
        <v>0</v>
      </c>
      <c r="X321" s="191">
        <f t="shared" si="197"/>
        <v>768399.48</v>
      </c>
      <c r="Y321" s="191">
        <f t="shared" ref="Y321:Z324" si="202">J321+M321+P321+S321+V321</f>
        <v>3841997.4</v>
      </c>
      <c r="Z321" s="191">
        <f t="shared" si="202"/>
        <v>0</v>
      </c>
      <c r="AA321" s="191">
        <f>Y321+Z321</f>
        <v>3841997.4</v>
      </c>
      <c r="AB321" s="191">
        <v>2305198.44</v>
      </c>
      <c r="AC321" s="191">
        <v>0</v>
      </c>
      <c r="AD321" s="191">
        <f t="shared" si="198"/>
        <v>2305198.44</v>
      </c>
      <c r="AE321" s="191">
        <v>0</v>
      </c>
      <c r="AF321" s="191">
        <v>0</v>
      </c>
      <c r="AG321" s="191"/>
      <c r="AH321" s="191">
        <f t="shared" si="182"/>
        <v>0</v>
      </c>
      <c r="AI321" s="191">
        <v>1536798.96</v>
      </c>
      <c r="AJ321" s="191">
        <v>0</v>
      </c>
      <c r="AK321" s="191">
        <f t="shared" si="201"/>
        <v>1536798.96</v>
      </c>
      <c r="AL321" s="192">
        <f t="shared" si="181"/>
        <v>0</v>
      </c>
      <c r="AM321" s="80"/>
    </row>
    <row r="322" spans="2:39" s="4" customFormat="1" ht="76.5" customHeight="1" thickBot="1" x14ac:dyDescent="0.25">
      <c r="B322" s="158" t="s">
        <v>813</v>
      </c>
      <c r="C322" s="159" t="s">
        <v>816</v>
      </c>
      <c r="D322" s="160"/>
      <c r="E322" s="190" t="s">
        <v>809</v>
      </c>
      <c r="F322" s="161" t="s">
        <v>822</v>
      </c>
      <c r="G322" s="161" t="s">
        <v>823</v>
      </c>
      <c r="H322" s="282">
        <v>2022</v>
      </c>
      <c r="I322" s="282">
        <v>2026</v>
      </c>
      <c r="J322" s="191">
        <v>94521.456000000006</v>
      </c>
      <c r="K322" s="191">
        <v>0</v>
      </c>
      <c r="L322" s="191">
        <f t="shared" si="193"/>
        <v>94521.456000000006</v>
      </c>
      <c r="M322" s="191">
        <v>94521.456000000006</v>
      </c>
      <c r="N322" s="191">
        <v>0</v>
      </c>
      <c r="O322" s="191">
        <f t="shared" si="194"/>
        <v>94521.456000000006</v>
      </c>
      <c r="P322" s="191">
        <v>94521.456000000006</v>
      </c>
      <c r="Q322" s="191">
        <v>0</v>
      </c>
      <c r="R322" s="191">
        <f t="shared" si="195"/>
        <v>94521.456000000006</v>
      </c>
      <c r="S322" s="191">
        <v>94521.456000000006</v>
      </c>
      <c r="T322" s="191">
        <v>0</v>
      </c>
      <c r="U322" s="191">
        <f t="shared" si="196"/>
        <v>94521.456000000006</v>
      </c>
      <c r="V322" s="191">
        <v>94521.456000000006</v>
      </c>
      <c r="W322" s="191">
        <v>0</v>
      </c>
      <c r="X322" s="191">
        <f t="shared" si="197"/>
        <v>94521.456000000006</v>
      </c>
      <c r="Y322" s="191">
        <f t="shared" si="202"/>
        <v>472607.28</v>
      </c>
      <c r="Z322" s="191">
        <f t="shared" si="202"/>
        <v>0</v>
      </c>
      <c r="AA322" s="191">
        <f>Y322+Z322</f>
        <v>472607.28</v>
      </c>
      <c r="AB322" s="191">
        <v>283564.36800000002</v>
      </c>
      <c r="AC322" s="191">
        <v>0</v>
      </c>
      <c r="AD322" s="191">
        <f t="shared" si="198"/>
        <v>283564.36800000002</v>
      </c>
      <c r="AE322" s="191">
        <v>0</v>
      </c>
      <c r="AF322" s="191">
        <v>0</v>
      </c>
      <c r="AG322" s="191"/>
      <c r="AH322" s="191">
        <f t="shared" si="182"/>
        <v>0</v>
      </c>
      <c r="AI322" s="191">
        <v>189042.91200000001</v>
      </c>
      <c r="AJ322" s="191">
        <v>0</v>
      </c>
      <c r="AK322" s="191">
        <f t="shared" si="201"/>
        <v>189042.91200000001</v>
      </c>
      <c r="AL322" s="192">
        <f t="shared" si="181"/>
        <v>0</v>
      </c>
      <c r="AM322" s="80"/>
    </row>
    <row r="323" spans="2:39" s="4" customFormat="1" ht="75.75" customHeight="1" thickBot="1" x14ac:dyDescent="0.25">
      <c r="B323" s="158" t="s">
        <v>814</v>
      </c>
      <c r="C323" s="159" t="s">
        <v>817</v>
      </c>
      <c r="D323" s="160"/>
      <c r="E323" s="190" t="s">
        <v>809</v>
      </c>
      <c r="F323" s="161" t="s">
        <v>821</v>
      </c>
      <c r="G323" s="161" t="s">
        <v>1032</v>
      </c>
      <c r="H323" s="282">
        <v>2022</v>
      </c>
      <c r="I323" s="282">
        <v>2026</v>
      </c>
      <c r="J323" s="191">
        <v>1144375.368</v>
      </c>
      <c r="K323" s="191">
        <v>0</v>
      </c>
      <c r="L323" s="191">
        <f t="shared" si="193"/>
        <v>1144375.368</v>
      </c>
      <c r="M323" s="191">
        <v>1144375.368</v>
      </c>
      <c r="N323" s="191">
        <v>0</v>
      </c>
      <c r="O323" s="191">
        <f t="shared" si="194"/>
        <v>1144375.368</v>
      </c>
      <c r="P323" s="191">
        <v>1144375.368</v>
      </c>
      <c r="Q323" s="191">
        <v>0</v>
      </c>
      <c r="R323" s="191">
        <f t="shared" si="195"/>
        <v>1144375.368</v>
      </c>
      <c r="S323" s="191">
        <v>1144375.368</v>
      </c>
      <c r="T323" s="191">
        <v>0</v>
      </c>
      <c r="U323" s="191">
        <f t="shared" si="196"/>
        <v>1144375.368</v>
      </c>
      <c r="V323" s="191">
        <v>1144375.368</v>
      </c>
      <c r="W323" s="191">
        <v>0</v>
      </c>
      <c r="X323" s="191">
        <f t="shared" si="197"/>
        <v>1144375.368</v>
      </c>
      <c r="Y323" s="191">
        <f t="shared" si="202"/>
        <v>5721876.8399999999</v>
      </c>
      <c r="Z323" s="191">
        <f t="shared" si="202"/>
        <v>0</v>
      </c>
      <c r="AA323" s="191">
        <f>Y323+Z323</f>
        <v>5721876.8399999999</v>
      </c>
      <c r="AB323" s="191">
        <v>3433126.1040000003</v>
      </c>
      <c r="AC323" s="191">
        <v>0</v>
      </c>
      <c r="AD323" s="191">
        <f t="shared" si="198"/>
        <v>3433126.1040000003</v>
      </c>
      <c r="AE323" s="191">
        <v>0</v>
      </c>
      <c r="AF323" s="191">
        <v>0</v>
      </c>
      <c r="AG323" s="191"/>
      <c r="AH323" s="191">
        <f t="shared" si="182"/>
        <v>0</v>
      </c>
      <c r="AI323" s="191">
        <v>2288750.736</v>
      </c>
      <c r="AJ323" s="191">
        <v>0</v>
      </c>
      <c r="AK323" s="191">
        <f t="shared" si="201"/>
        <v>2288750.736</v>
      </c>
      <c r="AL323" s="192">
        <f t="shared" si="181"/>
        <v>0</v>
      </c>
      <c r="AM323" s="80"/>
    </row>
    <row r="324" spans="2:39" s="4" customFormat="1" ht="48" thickBot="1" x14ac:dyDescent="0.25">
      <c r="B324" s="158" t="s">
        <v>815</v>
      </c>
      <c r="C324" s="159" t="s">
        <v>818</v>
      </c>
      <c r="D324" s="160"/>
      <c r="E324" s="190" t="s">
        <v>809</v>
      </c>
      <c r="F324" s="161" t="s">
        <v>820</v>
      </c>
      <c r="G324" s="161" t="s">
        <v>819</v>
      </c>
      <c r="H324" s="282">
        <v>2022</v>
      </c>
      <c r="I324" s="282">
        <v>2026</v>
      </c>
      <c r="J324" s="191">
        <v>0</v>
      </c>
      <c r="K324" s="191">
        <v>0</v>
      </c>
      <c r="L324" s="191">
        <f t="shared" si="193"/>
        <v>0</v>
      </c>
      <c r="M324" s="191">
        <v>0</v>
      </c>
      <c r="N324" s="191">
        <v>0</v>
      </c>
      <c r="O324" s="191">
        <f t="shared" si="194"/>
        <v>0</v>
      </c>
      <c r="P324" s="191">
        <v>0</v>
      </c>
      <c r="Q324" s="191">
        <v>0</v>
      </c>
      <c r="R324" s="191">
        <f t="shared" si="195"/>
        <v>0</v>
      </c>
      <c r="S324" s="191">
        <v>0</v>
      </c>
      <c r="T324" s="191">
        <v>0</v>
      </c>
      <c r="U324" s="191">
        <f t="shared" si="196"/>
        <v>0</v>
      </c>
      <c r="V324" s="191">
        <v>0</v>
      </c>
      <c r="W324" s="191">
        <v>0</v>
      </c>
      <c r="X324" s="191">
        <f t="shared" si="197"/>
        <v>0</v>
      </c>
      <c r="Y324" s="191">
        <f t="shared" si="202"/>
        <v>0</v>
      </c>
      <c r="Z324" s="191">
        <f t="shared" si="202"/>
        <v>0</v>
      </c>
      <c r="AA324" s="191">
        <f>Y324+Z324</f>
        <v>0</v>
      </c>
      <c r="AB324" s="191">
        <v>0</v>
      </c>
      <c r="AC324" s="191">
        <v>0</v>
      </c>
      <c r="AD324" s="191">
        <f t="shared" si="198"/>
        <v>0</v>
      </c>
      <c r="AE324" s="191">
        <v>0</v>
      </c>
      <c r="AF324" s="191">
        <v>0</v>
      </c>
      <c r="AG324" s="191"/>
      <c r="AH324" s="191">
        <f t="shared" si="182"/>
        <v>0</v>
      </c>
      <c r="AI324" s="191">
        <v>0</v>
      </c>
      <c r="AJ324" s="191">
        <v>0</v>
      </c>
      <c r="AK324" s="191">
        <f t="shared" si="201"/>
        <v>0</v>
      </c>
      <c r="AL324" s="192">
        <f t="shared" si="181"/>
        <v>0</v>
      </c>
      <c r="AM324" s="80"/>
    </row>
    <row r="325" spans="2:39" s="4" customFormat="1" ht="67.5" customHeight="1" thickBot="1" x14ac:dyDescent="0.25">
      <c r="B325" s="113" t="s">
        <v>124</v>
      </c>
      <c r="C325" s="380" t="s">
        <v>339</v>
      </c>
      <c r="D325" s="115"/>
      <c r="E325" s="381" t="s">
        <v>211</v>
      </c>
      <c r="F325" s="382" t="s">
        <v>269</v>
      </c>
      <c r="G325" s="116"/>
      <c r="H325" s="116">
        <v>2022</v>
      </c>
      <c r="I325" s="116">
        <v>2026</v>
      </c>
      <c r="J325" s="383">
        <f>SUM(J326:J326)</f>
        <v>603268.19999999995</v>
      </c>
      <c r="K325" s="383">
        <f>SUM(K326:K326)</f>
        <v>0</v>
      </c>
      <c r="L325" s="383">
        <f t="shared" si="193"/>
        <v>603268.19999999995</v>
      </c>
      <c r="M325" s="383">
        <f>SUM(M326:M326)</f>
        <v>603268.19999999995</v>
      </c>
      <c r="N325" s="383">
        <f>SUM(N326:N326)</f>
        <v>0</v>
      </c>
      <c r="O325" s="383">
        <f t="shared" si="194"/>
        <v>603268.19999999995</v>
      </c>
      <c r="P325" s="383">
        <f>SUM(P326:P326)</f>
        <v>603268.19999999995</v>
      </c>
      <c r="Q325" s="383">
        <f>SUM(Q326:Q326)</f>
        <v>0</v>
      </c>
      <c r="R325" s="383">
        <f t="shared" si="195"/>
        <v>603268.19999999995</v>
      </c>
      <c r="S325" s="383">
        <f>SUM(S326:S326)</f>
        <v>603268.19999999995</v>
      </c>
      <c r="T325" s="383">
        <f>SUM(T326:T326)</f>
        <v>0</v>
      </c>
      <c r="U325" s="383">
        <f t="shared" si="196"/>
        <v>603268.19999999995</v>
      </c>
      <c r="V325" s="383">
        <f>SUM(V326:V326)</f>
        <v>603268.19999999995</v>
      </c>
      <c r="W325" s="383">
        <f>SUM(W326:W326)</f>
        <v>0</v>
      </c>
      <c r="X325" s="383">
        <f t="shared" si="197"/>
        <v>603268.19999999995</v>
      </c>
      <c r="Y325" s="383">
        <f t="shared" si="185"/>
        <v>3016341</v>
      </c>
      <c r="Z325" s="383">
        <f t="shared" si="184"/>
        <v>0</v>
      </c>
      <c r="AA325" s="383">
        <f>SUM(Y325:Z325)</f>
        <v>3016341</v>
      </c>
      <c r="AB325" s="383">
        <f>SUM(AB326:AB326)</f>
        <v>1809804.5999999999</v>
      </c>
      <c r="AC325" s="383">
        <f>SUM(AC326:AC326)</f>
        <v>0</v>
      </c>
      <c r="AD325" s="383">
        <f t="shared" si="198"/>
        <v>1809804.5999999999</v>
      </c>
      <c r="AE325" s="383">
        <f>SUM(AE326:AE326)</f>
        <v>0</v>
      </c>
      <c r="AF325" s="383">
        <f>SUM(AF326:AF326)</f>
        <v>0</v>
      </c>
      <c r="AG325" s="383"/>
      <c r="AH325" s="383">
        <v>0</v>
      </c>
      <c r="AI325" s="383">
        <f>SUM(AI326:AI326)</f>
        <v>1206536.3999999999</v>
      </c>
      <c r="AJ325" s="383">
        <f>SUM(AJ326:AJ326)</f>
        <v>0</v>
      </c>
      <c r="AK325" s="383">
        <f>SUM(AI325:AJ325)</f>
        <v>1206536.3999999999</v>
      </c>
      <c r="AL325" s="384">
        <v>0</v>
      </c>
      <c r="AM325" s="80"/>
    </row>
    <row r="326" spans="2:39" s="4" customFormat="1" ht="72.75" customHeight="1" x14ac:dyDescent="0.2">
      <c r="B326" s="385" t="s">
        <v>826</v>
      </c>
      <c r="C326" s="386" t="s">
        <v>825</v>
      </c>
      <c r="D326" s="387"/>
      <c r="E326" s="388" t="s">
        <v>211</v>
      </c>
      <c r="F326" s="389" t="s">
        <v>827</v>
      </c>
      <c r="G326" s="390"/>
      <c r="H326" s="391">
        <v>2022</v>
      </c>
      <c r="I326" s="391">
        <v>2026</v>
      </c>
      <c r="J326" s="392">
        <v>603268.19999999995</v>
      </c>
      <c r="K326" s="392">
        <v>0</v>
      </c>
      <c r="L326" s="392">
        <f t="shared" si="193"/>
        <v>603268.19999999995</v>
      </c>
      <c r="M326" s="392">
        <v>603268.19999999995</v>
      </c>
      <c r="N326" s="392">
        <v>0</v>
      </c>
      <c r="O326" s="392">
        <f t="shared" si="194"/>
        <v>603268.19999999995</v>
      </c>
      <c r="P326" s="392">
        <v>603268.19999999995</v>
      </c>
      <c r="Q326" s="392">
        <v>0</v>
      </c>
      <c r="R326" s="392">
        <f t="shared" si="195"/>
        <v>603268.19999999995</v>
      </c>
      <c r="S326" s="392">
        <v>603268.19999999995</v>
      </c>
      <c r="T326" s="392">
        <v>0</v>
      </c>
      <c r="U326" s="392">
        <f t="shared" si="196"/>
        <v>603268.19999999995</v>
      </c>
      <c r="V326" s="392">
        <v>603268.19999999995</v>
      </c>
      <c r="W326" s="392">
        <v>0</v>
      </c>
      <c r="X326" s="392">
        <f t="shared" si="197"/>
        <v>603268.19999999995</v>
      </c>
      <c r="Y326" s="392">
        <f t="shared" si="185"/>
        <v>3016341</v>
      </c>
      <c r="Z326" s="392">
        <f t="shared" si="184"/>
        <v>0</v>
      </c>
      <c r="AA326" s="392">
        <f>Y326+Z326</f>
        <v>3016341</v>
      </c>
      <c r="AB326" s="392">
        <v>1809804.5999999999</v>
      </c>
      <c r="AC326" s="392">
        <v>0</v>
      </c>
      <c r="AD326" s="392">
        <f t="shared" si="198"/>
        <v>1809804.5999999999</v>
      </c>
      <c r="AE326" s="392">
        <v>0</v>
      </c>
      <c r="AF326" s="392">
        <v>0</v>
      </c>
      <c r="AG326" s="392"/>
      <c r="AH326" s="392">
        <f t="shared" si="182"/>
        <v>0</v>
      </c>
      <c r="AI326" s="392">
        <v>1206536.3999999999</v>
      </c>
      <c r="AJ326" s="392">
        <v>0</v>
      </c>
      <c r="AK326" s="392">
        <f t="shared" si="201"/>
        <v>1206536.3999999999</v>
      </c>
      <c r="AL326" s="261">
        <f t="shared" si="181"/>
        <v>0</v>
      </c>
      <c r="AM326" s="80"/>
    </row>
    <row r="327" spans="2:39" s="4" customFormat="1" ht="77.25" customHeight="1" x14ac:dyDescent="0.2">
      <c r="B327" s="334" t="s">
        <v>210</v>
      </c>
      <c r="C327" s="365" t="s">
        <v>340</v>
      </c>
      <c r="D327" s="366"/>
      <c r="E327" s="296" t="s">
        <v>133</v>
      </c>
      <c r="F327" s="297" t="s">
        <v>175</v>
      </c>
      <c r="G327" s="297" t="s">
        <v>357</v>
      </c>
      <c r="H327" s="334">
        <v>2022</v>
      </c>
      <c r="I327" s="334">
        <v>2026</v>
      </c>
      <c r="J327" s="369">
        <f>SUM(J328:J329)</f>
        <v>0</v>
      </c>
      <c r="K327" s="369">
        <f>SUM(K328:K329)</f>
        <v>0</v>
      </c>
      <c r="L327" s="369">
        <f t="shared" si="193"/>
        <v>0</v>
      </c>
      <c r="M327" s="369">
        <f>SUM(M328:M329)</f>
        <v>2653215.6</v>
      </c>
      <c r="N327" s="369">
        <f>SUM(N328:N329)</f>
        <v>0</v>
      </c>
      <c r="O327" s="369">
        <f t="shared" si="194"/>
        <v>2653215.6</v>
      </c>
      <c r="P327" s="369">
        <f>SUM(P328:P329)</f>
        <v>766623.6</v>
      </c>
      <c r="Q327" s="369">
        <f>SUM(Q328:Q329)</f>
        <v>0</v>
      </c>
      <c r="R327" s="369">
        <f t="shared" si="195"/>
        <v>766623.6</v>
      </c>
      <c r="S327" s="369">
        <f>SUM(S328:S329)</f>
        <v>766623.6</v>
      </c>
      <c r="T327" s="369">
        <f>SUM(T328:T329)</f>
        <v>0</v>
      </c>
      <c r="U327" s="369">
        <f t="shared" si="196"/>
        <v>766623.6</v>
      </c>
      <c r="V327" s="369">
        <f>SUM(V328:V329)</f>
        <v>766623.6</v>
      </c>
      <c r="W327" s="369">
        <f>SUM(W328:W329)</f>
        <v>0</v>
      </c>
      <c r="X327" s="369">
        <f t="shared" si="197"/>
        <v>766623.6</v>
      </c>
      <c r="Y327" s="369">
        <f t="shared" si="185"/>
        <v>4953086.4000000004</v>
      </c>
      <c r="Z327" s="369">
        <f t="shared" si="184"/>
        <v>0</v>
      </c>
      <c r="AA327" s="369">
        <f>SUM(Y327:Z327)</f>
        <v>4953086.4000000004</v>
      </c>
      <c r="AB327" s="369">
        <f>SUM(AB328:AB329)</f>
        <v>165247.20000000001</v>
      </c>
      <c r="AC327" s="369">
        <f>SUM(AC328:AC329)</f>
        <v>0</v>
      </c>
      <c r="AD327" s="369">
        <f t="shared" si="198"/>
        <v>165247.20000000001</v>
      </c>
      <c r="AE327" s="369">
        <f>SUM(AE328:AE329)</f>
        <v>0</v>
      </c>
      <c r="AF327" s="369">
        <f>SUM(AF328:AF329)</f>
        <v>0</v>
      </c>
      <c r="AG327" s="369"/>
      <c r="AH327" s="369">
        <f>AE327+AF327</f>
        <v>0</v>
      </c>
      <c r="AI327" s="369">
        <f>SUM(AI328:AI329)</f>
        <v>165247.20000000001</v>
      </c>
      <c r="AJ327" s="369">
        <f>SUM(AJ328:AJ329)</f>
        <v>0</v>
      </c>
      <c r="AK327" s="369">
        <f>SUM(AI327:AJ327)</f>
        <v>165247.20000000001</v>
      </c>
      <c r="AL327" s="335">
        <f t="shared" si="181"/>
        <v>-4622592</v>
      </c>
      <c r="AM327" s="80"/>
    </row>
    <row r="328" spans="2:39" s="4" customFormat="1" ht="32.25" thickBot="1" x14ac:dyDescent="0.3">
      <c r="B328" s="393" t="s">
        <v>829</v>
      </c>
      <c r="C328" s="394" t="s">
        <v>828</v>
      </c>
      <c r="D328" s="395"/>
      <c r="E328" s="135" t="s">
        <v>133</v>
      </c>
      <c r="F328" s="396" t="s">
        <v>832</v>
      </c>
      <c r="G328" s="397" t="s">
        <v>731</v>
      </c>
      <c r="H328" s="398">
        <v>2023</v>
      </c>
      <c r="I328" s="398">
        <v>2023</v>
      </c>
      <c r="J328" s="399">
        <v>0</v>
      </c>
      <c r="K328" s="399">
        <v>0</v>
      </c>
      <c r="L328" s="399">
        <f t="shared" si="193"/>
        <v>0</v>
      </c>
      <c r="M328" s="399">
        <v>1886592</v>
      </c>
      <c r="N328" s="399">
        <v>0</v>
      </c>
      <c r="O328" s="399">
        <f t="shared" si="194"/>
        <v>1886592</v>
      </c>
      <c r="P328" s="399">
        <v>0</v>
      </c>
      <c r="Q328" s="399">
        <v>0</v>
      </c>
      <c r="R328" s="399">
        <f t="shared" si="195"/>
        <v>0</v>
      </c>
      <c r="S328" s="399">
        <v>0</v>
      </c>
      <c r="T328" s="399">
        <v>0</v>
      </c>
      <c r="U328" s="399">
        <f t="shared" si="196"/>
        <v>0</v>
      </c>
      <c r="V328" s="399">
        <v>0</v>
      </c>
      <c r="W328" s="399">
        <v>0</v>
      </c>
      <c r="X328" s="399">
        <f t="shared" si="197"/>
        <v>0</v>
      </c>
      <c r="Y328" s="399">
        <f>J328+M328+P328+S328+V328</f>
        <v>1886592</v>
      </c>
      <c r="Z328" s="399">
        <f>K328+N328+Q328+T328+W328</f>
        <v>0</v>
      </c>
      <c r="AA328" s="399">
        <f>SUM(Y328:Z328)</f>
        <v>1886592</v>
      </c>
      <c r="AB328" s="399">
        <v>0</v>
      </c>
      <c r="AC328" s="399">
        <v>0</v>
      </c>
      <c r="AD328" s="399">
        <f t="shared" si="198"/>
        <v>0</v>
      </c>
      <c r="AE328" s="399">
        <v>0</v>
      </c>
      <c r="AF328" s="400">
        <v>0</v>
      </c>
      <c r="AG328" s="400"/>
      <c r="AH328" s="400">
        <f t="shared" si="182"/>
        <v>0</v>
      </c>
      <c r="AI328" s="400">
        <v>0</v>
      </c>
      <c r="AJ328" s="400">
        <v>0</v>
      </c>
      <c r="AK328" s="400">
        <f>SUM(AI328:AJ328)</f>
        <v>0</v>
      </c>
      <c r="AL328" s="401">
        <f t="shared" si="181"/>
        <v>-1886592</v>
      </c>
      <c r="AM328" s="80"/>
    </row>
    <row r="329" spans="2:39" s="4" customFormat="1" ht="63.75" thickBot="1" x14ac:dyDescent="0.3">
      <c r="B329" s="158" t="s">
        <v>830</v>
      </c>
      <c r="C329" s="159" t="s">
        <v>831</v>
      </c>
      <c r="D329" s="160"/>
      <c r="E329" s="98" t="s">
        <v>133</v>
      </c>
      <c r="F329" s="129" t="s">
        <v>1033</v>
      </c>
      <c r="G329" s="161" t="s">
        <v>833</v>
      </c>
      <c r="H329" s="282">
        <v>2023</v>
      </c>
      <c r="I329" s="282">
        <v>2026</v>
      </c>
      <c r="J329" s="191">
        <v>0</v>
      </c>
      <c r="K329" s="191">
        <v>0</v>
      </c>
      <c r="L329" s="191">
        <f t="shared" si="193"/>
        <v>0</v>
      </c>
      <c r="M329" s="191">
        <v>766623.6</v>
      </c>
      <c r="N329" s="191">
        <v>0</v>
      </c>
      <c r="O329" s="191">
        <f t="shared" si="194"/>
        <v>766623.6</v>
      </c>
      <c r="P329" s="191">
        <v>766623.6</v>
      </c>
      <c r="Q329" s="191">
        <v>0</v>
      </c>
      <c r="R329" s="191">
        <f t="shared" si="195"/>
        <v>766623.6</v>
      </c>
      <c r="S329" s="191">
        <v>766623.6</v>
      </c>
      <c r="T329" s="191">
        <v>0</v>
      </c>
      <c r="U329" s="191">
        <f t="shared" si="196"/>
        <v>766623.6</v>
      </c>
      <c r="V329" s="191">
        <v>766623.6</v>
      </c>
      <c r="W329" s="191">
        <v>0</v>
      </c>
      <c r="X329" s="191">
        <f t="shared" si="197"/>
        <v>766623.6</v>
      </c>
      <c r="Y329" s="191">
        <f>J329+M329+P329+S329+V329</f>
        <v>3066494.4</v>
      </c>
      <c r="Z329" s="191">
        <f>K329+N329+Q329+T329+W329</f>
        <v>0</v>
      </c>
      <c r="AA329" s="191">
        <f>SUM(Y329:Z329)</f>
        <v>3066494.4</v>
      </c>
      <c r="AB329" s="191">
        <v>165247.20000000001</v>
      </c>
      <c r="AC329" s="191">
        <v>0</v>
      </c>
      <c r="AD329" s="191">
        <f t="shared" si="198"/>
        <v>165247.20000000001</v>
      </c>
      <c r="AE329" s="191">
        <v>0</v>
      </c>
      <c r="AF329" s="170">
        <v>0</v>
      </c>
      <c r="AG329" s="170"/>
      <c r="AH329" s="170">
        <f t="shared" si="182"/>
        <v>0</v>
      </c>
      <c r="AI329" s="170">
        <v>165247.20000000001</v>
      </c>
      <c r="AJ329" s="170">
        <v>0</v>
      </c>
      <c r="AK329" s="170">
        <f>SUM(AI329:AJ329)</f>
        <v>165247.20000000001</v>
      </c>
      <c r="AL329" s="255">
        <f t="shared" si="181"/>
        <v>-2736000</v>
      </c>
      <c r="AM329" s="80"/>
    </row>
    <row r="330" spans="2:39" s="4" customFormat="1" ht="16.5" thickBot="1" x14ac:dyDescent="0.25">
      <c r="B330" s="113"/>
      <c r="C330" s="114" t="s">
        <v>162</v>
      </c>
      <c r="D330" s="115"/>
      <c r="E330" s="155"/>
      <c r="F330" s="121"/>
      <c r="G330" s="116"/>
      <c r="H330" s="116"/>
      <c r="I330" s="116"/>
      <c r="J330" s="117">
        <f t="shared" ref="J330:AL330" si="203">J327+J325+J320+J316+J310+J300+J296</f>
        <v>7268258.0039999997</v>
      </c>
      <c r="K330" s="117">
        <f t="shared" si="203"/>
        <v>0</v>
      </c>
      <c r="L330" s="117">
        <f t="shared" si="203"/>
        <v>7268258.0039999997</v>
      </c>
      <c r="M330" s="117">
        <f t="shared" si="203"/>
        <v>19951239.743999999</v>
      </c>
      <c r="N330" s="117">
        <f t="shared" si="203"/>
        <v>535338000</v>
      </c>
      <c r="O330" s="117">
        <f t="shared" si="203"/>
        <v>555289239.74399996</v>
      </c>
      <c r="P330" s="117">
        <f t="shared" si="203"/>
        <v>19765272.239999998</v>
      </c>
      <c r="Q330" s="117">
        <f t="shared" si="203"/>
        <v>99000000</v>
      </c>
      <c r="R330" s="117">
        <f t="shared" si="203"/>
        <v>118765272.23999999</v>
      </c>
      <c r="S330" s="117">
        <f t="shared" si="203"/>
        <v>13676264.532</v>
      </c>
      <c r="T330" s="117">
        <f t="shared" si="203"/>
        <v>135000000</v>
      </c>
      <c r="U330" s="117">
        <f t="shared" si="203"/>
        <v>148676264.53200001</v>
      </c>
      <c r="V330" s="117">
        <f t="shared" si="203"/>
        <v>13990817.532</v>
      </c>
      <c r="W330" s="117">
        <f t="shared" si="203"/>
        <v>1538500000</v>
      </c>
      <c r="X330" s="117">
        <f t="shared" si="203"/>
        <v>1552490817.5320001</v>
      </c>
      <c r="Y330" s="117">
        <f t="shared" si="203"/>
        <v>74651852.052000001</v>
      </c>
      <c r="Z330" s="117">
        <f t="shared" si="203"/>
        <v>2307838000</v>
      </c>
      <c r="AA330" s="117">
        <f t="shared" si="203"/>
        <v>2382489852.052</v>
      </c>
      <c r="AB330" s="117">
        <f t="shared" si="203"/>
        <v>26354177.188000001</v>
      </c>
      <c r="AC330" s="117">
        <f t="shared" si="203"/>
        <v>634388000</v>
      </c>
      <c r="AD330" s="117">
        <f t="shared" si="203"/>
        <v>660742177.18799996</v>
      </c>
      <c r="AE330" s="117">
        <f t="shared" si="203"/>
        <v>0</v>
      </c>
      <c r="AF330" s="117">
        <f t="shared" si="203"/>
        <v>0</v>
      </c>
      <c r="AG330" s="117">
        <f t="shared" si="203"/>
        <v>0</v>
      </c>
      <c r="AH330" s="117">
        <f t="shared" si="203"/>
        <v>0</v>
      </c>
      <c r="AI330" s="117">
        <f t="shared" si="203"/>
        <v>9069634.2639999986</v>
      </c>
      <c r="AJ330" s="117">
        <f t="shared" si="203"/>
        <v>1673450000</v>
      </c>
      <c r="AK330" s="117">
        <f t="shared" si="203"/>
        <v>1688301081.2639999</v>
      </c>
      <c r="AL330" s="122">
        <f t="shared" si="203"/>
        <v>-33446593.599999998</v>
      </c>
    </row>
    <row r="331" spans="2:39" s="4" customFormat="1" ht="16.5" thickBot="1" x14ac:dyDescent="0.25">
      <c r="B331" s="85">
        <v>4.4000000000000004</v>
      </c>
      <c r="C331" s="455" t="s">
        <v>341</v>
      </c>
      <c r="D331" s="456"/>
      <c r="E331" s="160"/>
      <c r="F331" s="186"/>
      <c r="G331" s="186"/>
      <c r="H331" s="186"/>
      <c r="I331" s="186"/>
      <c r="J331" s="187"/>
      <c r="K331" s="187"/>
      <c r="L331" s="187"/>
      <c r="M331" s="187"/>
      <c r="N331" s="187"/>
      <c r="O331" s="187"/>
      <c r="P331" s="187"/>
      <c r="Q331" s="187"/>
      <c r="R331" s="187"/>
      <c r="S331" s="187"/>
      <c r="T331" s="187"/>
      <c r="U331" s="187"/>
      <c r="V331" s="187"/>
      <c r="W331" s="187"/>
      <c r="X331" s="187"/>
      <c r="Y331" s="187"/>
      <c r="Z331" s="187"/>
      <c r="AA331" s="187"/>
      <c r="AB331" s="187"/>
      <c r="AC331" s="187"/>
      <c r="AD331" s="187"/>
      <c r="AE331" s="187"/>
      <c r="AF331" s="187"/>
      <c r="AG331" s="187"/>
      <c r="AH331" s="187"/>
      <c r="AI331" s="187"/>
      <c r="AJ331" s="187"/>
      <c r="AK331" s="187"/>
      <c r="AL331" s="188"/>
    </row>
    <row r="332" spans="2:39" s="4" customFormat="1" ht="16.5" thickBot="1" x14ac:dyDescent="0.25">
      <c r="B332" s="158"/>
      <c r="C332" s="189" t="s">
        <v>77</v>
      </c>
      <c r="D332" s="160"/>
      <c r="E332" s="160"/>
      <c r="F332" s="186"/>
      <c r="G332" s="186"/>
      <c r="H332" s="186"/>
      <c r="I332" s="186"/>
      <c r="J332" s="187"/>
      <c r="K332" s="187"/>
      <c r="L332" s="187"/>
      <c r="M332" s="187"/>
      <c r="N332" s="187"/>
      <c r="O332" s="187"/>
      <c r="P332" s="187"/>
      <c r="Q332" s="187"/>
      <c r="R332" s="187"/>
      <c r="S332" s="187"/>
      <c r="T332" s="187"/>
      <c r="U332" s="187"/>
      <c r="V332" s="187"/>
      <c r="W332" s="187"/>
      <c r="X332" s="187"/>
      <c r="Y332" s="187"/>
      <c r="Z332" s="187"/>
      <c r="AA332" s="187"/>
      <c r="AB332" s="187"/>
      <c r="AC332" s="187"/>
      <c r="AD332" s="187"/>
      <c r="AE332" s="187"/>
      <c r="AF332" s="187"/>
      <c r="AG332" s="187"/>
      <c r="AH332" s="187"/>
      <c r="AI332" s="187"/>
      <c r="AJ332" s="187"/>
      <c r="AK332" s="187"/>
      <c r="AL332" s="188"/>
    </row>
    <row r="333" spans="2:39" s="4" customFormat="1" ht="94.5" customHeight="1" thickBot="1" x14ac:dyDescent="0.25">
      <c r="B333" s="113" t="s">
        <v>165</v>
      </c>
      <c r="C333" s="380" t="s">
        <v>342</v>
      </c>
      <c r="D333" s="115"/>
      <c r="E333" s="381" t="s">
        <v>133</v>
      </c>
      <c r="F333" s="382" t="s">
        <v>206</v>
      </c>
      <c r="G333" s="382" t="s">
        <v>358</v>
      </c>
      <c r="H333" s="382">
        <v>2022</v>
      </c>
      <c r="I333" s="382">
        <v>2026</v>
      </c>
      <c r="J333" s="383">
        <f>SUM(J334:J341)</f>
        <v>441826.2</v>
      </c>
      <c r="K333" s="383">
        <f>SUM(K334:K341)</f>
        <v>0</v>
      </c>
      <c r="L333" s="383">
        <f>SUM(J333:K333)</f>
        <v>441826.2</v>
      </c>
      <c r="M333" s="383">
        <f>SUM(M334:M341)</f>
        <v>4906877.9339999994</v>
      </c>
      <c r="N333" s="383">
        <f>SUM(N334:N341)</f>
        <v>0</v>
      </c>
      <c r="O333" s="383">
        <f>M333+N333</f>
        <v>4906877.9339999994</v>
      </c>
      <c r="P333" s="383">
        <f>SUM(P334:P341)</f>
        <v>2707966.3499999996</v>
      </c>
      <c r="Q333" s="383">
        <f>SUM(Q334:Q341)</f>
        <v>0</v>
      </c>
      <c r="R333" s="383">
        <f>P333+Q333</f>
        <v>2707966.3499999996</v>
      </c>
      <c r="S333" s="383">
        <f>SUM(S334:S341)</f>
        <v>2707966.3499999996</v>
      </c>
      <c r="T333" s="383">
        <f>SUM(T334:T341)</f>
        <v>0</v>
      </c>
      <c r="U333" s="383">
        <f>S333+T333</f>
        <v>2707966.3499999996</v>
      </c>
      <c r="V333" s="383">
        <f>SUM(V334:V341)</f>
        <v>2707966.3499999996</v>
      </c>
      <c r="W333" s="383">
        <f>SUM(W334:W341)</f>
        <v>0</v>
      </c>
      <c r="X333" s="383">
        <f>V333+W333</f>
        <v>2707966.3499999996</v>
      </c>
      <c r="Y333" s="383">
        <f t="shared" ref="Y333:Z347" si="204">J333+M333+P333+S333+V333</f>
        <v>13472603.183999998</v>
      </c>
      <c r="Z333" s="383">
        <f t="shared" si="204"/>
        <v>0</v>
      </c>
      <c r="AA333" s="383">
        <f>Y333+Z333</f>
        <v>13472603.183999998</v>
      </c>
      <c r="AB333" s="383">
        <f>SUM(AB334:AB341)</f>
        <v>5992670.4839999992</v>
      </c>
      <c r="AC333" s="383">
        <f>SUM(AC334:AC341)</f>
        <v>0</v>
      </c>
      <c r="AD333" s="383">
        <f>AB333+AC333</f>
        <v>5992670.4839999992</v>
      </c>
      <c r="AE333" s="383">
        <f>SUM(AE334:AE341)</f>
        <v>0</v>
      </c>
      <c r="AF333" s="383">
        <f>SUM(AF334:AF341)</f>
        <v>0</v>
      </c>
      <c r="AG333" s="117"/>
      <c r="AH333" s="383">
        <f t="shared" ref="AH333:AH355" si="205">AE333+AF333</f>
        <v>0</v>
      </c>
      <c r="AI333" s="383">
        <f>SUM(AI334:AI341)</f>
        <v>4959932.6999999993</v>
      </c>
      <c r="AJ333" s="383">
        <f>SUM(AJ334:AJ341)</f>
        <v>0</v>
      </c>
      <c r="AK333" s="383">
        <f>AI333+AJ333</f>
        <v>4959932.6999999993</v>
      </c>
      <c r="AL333" s="384">
        <f t="shared" ref="AL333:AL355" si="206">SUM(AK333+AH333+AD333)-AA333</f>
        <v>-2520000</v>
      </c>
    </row>
    <row r="334" spans="2:39" s="4" customFormat="1" ht="65.25" customHeight="1" thickBot="1" x14ac:dyDescent="0.25">
      <c r="B334" s="158" t="s">
        <v>835</v>
      </c>
      <c r="C334" s="159" t="s">
        <v>834</v>
      </c>
      <c r="D334" s="160"/>
      <c r="E334" s="190" t="s">
        <v>133</v>
      </c>
      <c r="F334" s="161" t="s">
        <v>175</v>
      </c>
      <c r="G334" s="161" t="s">
        <v>442</v>
      </c>
      <c r="H334" s="282">
        <v>2023</v>
      </c>
      <c r="I334" s="282">
        <v>2023</v>
      </c>
      <c r="J334" s="191">
        <v>0</v>
      </c>
      <c r="K334" s="191">
        <v>0</v>
      </c>
      <c r="L334" s="191">
        <f>SUM(J334:K334)</f>
        <v>0</v>
      </c>
      <c r="M334" s="191">
        <v>456000</v>
      </c>
      <c r="N334" s="191">
        <v>0</v>
      </c>
      <c r="O334" s="191">
        <f>SUM(M334:N334)</f>
        <v>456000</v>
      </c>
      <c r="P334" s="191">
        <v>0</v>
      </c>
      <c r="Q334" s="191">
        <v>0</v>
      </c>
      <c r="R334" s="191">
        <f>SUM(P334:Q334)</f>
        <v>0</v>
      </c>
      <c r="S334" s="191">
        <v>0</v>
      </c>
      <c r="T334" s="191">
        <v>0</v>
      </c>
      <c r="U334" s="191">
        <f>SUM(S334:T334)</f>
        <v>0</v>
      </c>
      <c r="V334" s="191">
        <v>0</v>
      </c>
      <c r="W334" s="191">
        <v>0</v>
      </c>
      <c r="X334" s="191">
        <f>SUM(V334:W334)</f>
        <v>0</v>
      </c>
      <c r="Y334" s="191">
        <f t="shared" si="204"/>
        <v>456000</v>
      </c>
      <c r="Z334" s="191">
        <f t="shared" si="204"/>
        <v>0</v>
      </c>
      <c r="AA334" s="191">
        <f t="shared" ref="AA334:AA341" si="207">SUM(Y334:Z334)</f>
        <v>456000</v>
      </c>
      <c r="AB334" s="191">
        <v>0</v>
      </c>
      <c r="AC334" s="191">
        <v>0</v>
      </c>
      <c r="AD334" s="191">
        <f>SUM(AB334:AC334)</f>
        <v>0</v>
      </c>
      <c r="AE334" s="191">
        <v>0</v>
      </c>
      <c r="AF334" s="191">
        <v>0</v>
      </c>
      <c r="AG334" s="187"/>
      <c r="AH334" s="191">
        <f t="shared" si="205"/>
        <v>0</v>
      </c>
      <c r="AI334" s="191">
        <v>0</v>
      </c>
      <c r="AJ334" s="191">
        <v>0</v>
      </c>
      <c r="AK334" s="191">
        <f>SUM(AI334:AJ334)</f>
        <v>0</v>
      </c>
      <c r="AL334" s="192">
        <f t="shared" si="206"/>
        <v>-456000</v>
      </c>
    </row>
    <row r="335" spans="2:39" s="4" customFormat="1" ht="32.25" thickBot="1" x14ac:dyDescent="0.25">
      <c r="B335" s="158" t="s">
        <v>836</v>
      </c>
      <c r="C335" s="159" t="s">
        <v>843</v>
      </c>
      <c r="D335" s="160"/>
      <c r="E335" s="190" t="s">
        <v>133</v>
      </c>
      <c r="F335" s="161" t="s">
        <v>175</v>
      </c>
      <c r="G335" s="161" t="s">
        <v>85</v>
      </c>
      <c r="H335" s="282">
        <v>2023</v>
      </c>
      <c r="I335" s="282">
        <v>2023</v>
      </c>
      <c r="J335" s="191">
        <v>0</v>
      </c>
      <c r="K335" s="191">
        <v>0</v>
      </c>
      <c r="L335" s="191">
        <f t="shared" ref="L335:L341" si="208">SUM(J335:K335)</f>
        <v>0</v>
      </c>
      <c r="M335" s="191">
        <v>1073085.3840000001</v>
      </c>
      <c r="N335" s="191">
        <v>0</v>
      </c>
      <c r="O335" s="191">
        <f t="shared" ref="O335:O341" si="209">SUM(M335:N335)</f>
        <v>1073085.3840000001</v>
      </c>
      <c r="P335" s="191">
        <v>0</v>
      </c>
      <c r="Q335" s="191">
        <v>0</v>
      </c>
      <c r="R335" s="191">
        <f t="shared" ref="R335:R341" si="210">SUM(P335:Q335)</f>
        <v>0</v>
      </c>
      <c r="S335" s="191">
        <v>0</v>
      </c>
      <c r="T335" s="191">
        <v>0</v>
      </c>
      <c r="U335" s="191">
        <f t="shared" ref="U335:U341" si="211">SUM(S335:T335)</f>
        <v>0</v>
      </c>
      <c r="V335" s="191">
        <v>0</v>
      </c>
      <c r="W335" s="191">
        <v>0</v>
      </c>
      <c r="X335" s="191">
        <f t="shared" ref="X335:X341" si="212">SUM(V335:W335)</f>
        <v>0</v>
      </c>
      <c r="Y335" s="191">
        <f t="shared" si="204"/>
        <v>1073085.3840000001</v>
      </c>
      <c r="Z335" s="191">
        <f t="shared" si="204"/>
        <v>0</v>
      </c>
      <c r="AA335" s="191">
        <f t="shared" si="207"/>
        <v>1073085.3840000001</v>
      </c>
      <c r="AB335" s="191">
        <v>845085.38400000008</v>
      </c>
      <c r="AC335" s="191">
        <v>0</v>
      </c>
      <c r="AD335" s="191">
        <f t="shared" ref="AD335:AD341" si="213">SUM(AB335:AC335)</f>
        <v>845085.38400000008</v>
      </c>
      <c r="AE335" s="191">
        <v>0</v>
      </c>
      <c r="AF335" s="191">
        <v>0</v>
      </c>
      <c r="AG335" s="187"/>
      <c r="AH335" s="191">
        <f t="shared" si="205"/>
        <v>0</v>
      </c>
      <c r="AI335" s="191">
        <v>0</v>
      </c>
      <c r="AJ335" s="191">
        <v>0</v>
      </c>
      <c r="AK335" s="191">
        <f t="shared" ref="AK335:AK341" si="214">SUM(AI335:AJ335)</f>
        <v>0</v>
      </c>
      <c r="AL335" s="192">
        <f t="shared" si="206"/>
        <v>-228000</v>
      </c>
    </row>
    <row r="336" spans="2:39" s="4" customFormat="1" ht="32.25" thickBot="1" x14ac:dyDescent="0.25">
      <c r="B336" s="158" t="s">
        <v>837</v>
      </c>
      <c r="C336" s="159" t="s">
        <v>844</v>
      </c>
      <c r="D336" s="160"/>
      <c r="E336" s="190" t="s">
        <v>133</v>
      </c>
      <c r="F336" s="161" t="s">
        <v>85</v>
      </c>
      <c r="G336" s="161" t="s">
        <v>850</v>
      </c>
      <c r="H336" s="282">
        <v>2023</v>
      </c>
      <c r="I336" s="282">
        <v>2023</v>
      </c>
      <c r="J336" s="191">
        <v>441826.2</v>
      </c>
      <c r="K336" s="191">
        <v>0</v>
      </c>
      <c r="L336" s="191">
        <f t="shared" si="208"/>
        <v>441826.2</v>
      </c>
      <c r="M336" s="191">
        <v>441826.2</v>
      </c>
      <c r="N336" s="191">
        <v>0</v>
      </c>
      <c r="O336" s="191">
        <f t="shared" si="209"/>
        <v>441826.2</v>
      </c>
      <c r="P336" s="191">
        <v>0</v>
      </c>
      <c r="Q336" s="191">
        <v>0</v>
      </c>
      <c r="R336" s="191">
        <f t="shared" si="210"/>
        <v>0</v>
      </c>
      <c r="S336" s="191">
        <v>0</v>
      </c>
      <c r="T336" s="191">
        <v>0</v>
      </c>
      <c r="U336" s="191">
        <f t="shared" si="211"/>
        <v>0</v>
      </c>
      <c r="V336" s="191">
        <v>0</v>
      </c>
      <c r="W336" s="191">
        <v>0</v>
      </c>
      <c r="X336" s="191">
        <f t="shared" si="212"/>
        <v>0</v>
      </c>
      <c r="Y336" s="191">
        <f t="shared" si="204"/>
        <v>883652.4</v>
      </c>
      <c r="Z336" s="191">
        <f t="shared" si="204"/>
        <v>0</v>
      </c>
      <c r="AA336" s="191">
        <f t="shared" si="207"/>
        <v>883652.4</v>
      </c>
      <c r="AB336" s="191">
        <v>883652.4</v>
      </c>
      <c r="AC336" s="191">
        <v>0</v>
      </c>
      <c r="AD336" s="191">
        <f t="shared" si="213"/>
        <v>883652.4</v>
      </c>
      <c r="AE336" s="191">
        <v>0</v>
      </c>
      <c r="AF336" s="191">
        <v>0</v>
      </c>
      <c r="AG336" s="187"/>
      <c r="AH336" s="191">
        <f t="shared" si="205"/>
        <v>0</v>
      </c>
      <c r="AI336" s="191">
        <v>0</v>
      </c>
      <c r="AJ336" s="191">
        <v>0</v>
      </c>
      <c r="AK336" s="191">
        <f t="shared" si="214"/>
        <v>0</v>
      </c>
      <c r="AL336" s="192">
        <f t="shared" si="206"/>
        <v>0</v>
      </c>
    </row>
    <row r="337" spans="2:38" s="4" customFormat="1" ht="63.75" customHeight="1" thickBot="1" x14ac:dyDescent="0.25">
      <c r="B337" s="158" t="s">
        <v>838</v>
      </c>
      <c r="C337" s="159" t="s">
        <v>845</v>
      </c>
      <c r="D337" s="160"/>
      <c r="E337" s="190" t="s">
        <v>133</v>
      </c>
      <c r="F337" s="161" t="s">
        <v>175</v>
      </c>
      <c r="G337" s="161" t="s">
        <v>85</v>
      </c>
      <c r="H337" s="282">
        <v>2023</v>
      </c>
      <c r="I337" s="282">
        <v>2026</v>
      </c>
      <c r="J337" s="191">
        <v>0</v>
      </c>
      <c r="K337" s="191">
        <v>0</v>
      </c>
      <c r="L337" s="191">
        <f t="shared" si="208"/>
        <v>0</v>
      </c>
      <c r="M337" s="191">
        <v>684000</v>
      </c>
      <c r="N337" s="191">
        <v>0</v>
      </c>
      <c r="O337" s="191">
        <f t="shared" si="209"/>
        <v>684000</v>
      </c>
      <c r="P337" s="191">
        <v>456000</v>
      </c>
      <c r="Q337" s="191">
        <v>0</v>
      </c>
      <c r="R337" s="191">
        <f t="shared" si="210"/>
        <v>456000</v>
      </c>
      <c r="S337" s="191">
        <v>456000</v>
      </c>
      <c r="T337" s="191">
        <v>0</v>
      </c>
      <c r="U337" s="191">
        <f t="shared" si="211"/>
        <v>456000</v>
      </c>
      <c r="V337" s="191">
        <v>456000</v>
      </c>
      <c r="W337" s="191">
        <v>0</v>
      </c>
      <c r="X337" s="191">
        <f t="shared" si="212"/>
        <v>456000</v>
      </c>
      <c r="Y337" s="191">
        <f t="shared" si="204"/>
        <v>2052000</v>
      </c>
      <c r="Z337" s="191">
        <f t="shared" si="204"/>
        <v>0</v>
      </c>
      <c r="AA337" s="191">
        <f t="shared" si="207"/>
        <v>2052000</v>
      </c>
      <c r="AB337" s="191">
        <v>0</v>
      </c>
      <c r="AC337" s="191">
        <v>0</v>
      </c>
      <c r="AD337" s="191">
        <f t="shared" si="213"/>
        <v>0</v>
      </c>
      <c r="AE337" s="191">
        <v>0</v>
      </c>
      <c r="AF337" s="191">
        <v>0</v>
      </c>
      <c r="AG337" s="187"/>
      <c r="AH337" s="191">
        <f t="shared" si="205"/>
        <v>0</v>
      </c>
      <c r="AI337" s="191">
        <v>456000</v>
      </c>
      <c r="AJ337" s="191">
        <v>0</v>
      </c>
      <c r="AK337" s="191">
        <f t="shared" si="214"/>
        <v>456000</v>
      </c>
      <c r="AL337" s="192">
        <f t="shared" si="206"/>
        <v>-1596000</v>
      </c>
    </row>
    <row r="338" spans="2:38" s="4" customFormat="1" ht="93" customHeight="1" thickBot="1" x14ac:dyDescent="0.25">
      <c r="B338" s="158" t="s">
        <v>839</v>
      </c>
      <c r="C338" s="159" t="s">
        <v>846</v>
      </c>
      <c r="D338" s="160"/>
      <c r="E338" s="190" t="s">
        <v>133</v>
      </c>
      <c r="F338" s="161" t="s">
        <v>175</v>
      </c>
      <c r="G338" s="161" t="s">
        <v>851</v>
      </c>
      <c r="H338" s="282">
        <v>2023</v>
      </c>
      <c r="I338" s="282">
        <v>2023</v>
      </c>
      <c r="J338" s="191">
        <v>0</v>
      </c>
      <c r="K338" s="191">
        <v>0</v>
      </c>
      <c r="L338" s="191">
        <f t="shared" si="208"/>
        <v>0</v>
      </c>
      <c r="M338" s="191">
        <v>0</v>
      </c>
      <c r="N338" s="191">
        <v>0</v>
      </c>
      <c r="O338" s="191">
        <f t="shared" si="209"/>
        <v>0</v>
      </c>
      <c r="P338" s="191">
        <v>0</v>
      </c>
      <c r="Q338" s="191">
        <v>0</v>
      </c>
      <c r="R338" s="191">
        <f t="shared" si="210"/>
        <v>0</v>
      </c>
      <c r="S338" s="191">
        <v>0</v>
      </c>
      <c r="T338" s="191">
        <v>0</v>
      </c>
      <c r="U338" s="191">
        <f t="shared" si="211"/>
        <v>0</v>
      </c>
      <c r="V338" s="191">
        <v>0</v>
      </c>
      <c r="W338" s="191">
        <v>0</v>
      </c>
      <c r="X338" s="191">
        <f t="shared" si="212"/>
        <v>0</v>
      </c>
      <c r="Y338" s="191">
        <f t="shared" si="204"/>
        <v>0</v>
      </c>
      <c r="Z338" s="191">
        <f t="shared" si="204"/>
        <v>0</v>
      </c>
      <c r="AA338" s="191">
        <f t="shared" si="207"/>
        <v>0</v>
      </c>
      <c r="AB338" s="191">
        <v>0</v>
      </c>
      <c r="AC338" s="191">
        <v>0</v>
      </c>
      <c r="AD338" s="191">
        <f t="shared" si="213"/>
        <v>0</v>
      </c>
      <c r="AE338" s="191">
        <v>0</v>
      </c>
      <c r="AF338" s="191">
        <v>0</v>
      </c>
      <c r="AG338" s="187"/>
      <c r="AH338" s="191">
        <f t="shared" si="205"/>
        <v>0</v>
      </c>
      <c r="AI338" s="191">
        <v>0</v>
      </c>
      <c r="AJ338" s="191">
        <v>0</v>
      </c>
      <c r="AK338" s="191">
        <f t="shared" si="214"/>
        <v>0</v>
      </c>
      <c r="AL338" s="192">
        <f t="shared" si="206"/>
        <v>0</v>
      </c>
    </row>
    <row r="339" spans="2:38" s="4" customFormat="1" ht="63.75" thickBot="1" x14ac:dyDescent="0.25">
      <c r="B339" s="158" t="s">
        <v>840</v>
      </c>
      <c r="C339" s="159" t="s">
        <v>847</v>
      </c>
      <c r="D339" s="160"/>
      <c r="E339" s="190" t="s">
        <v>133</v>
      </c>
      <c r="F339" s="161" t="s">
        <v>175</v>
      </c>
      <c r="G339" s="161" t="s">
        <v>852</v>
      </c>
      <c r="H339" s="282">
        <v>2023</v>
      </c>
      <c r="I339" s="282">
        <v>2026</v>
      </c>
      <c r="J339" s="191">
        <v>0</v>
      </c>
      <c r="K339" s="191">
        <v>0</v>
      </c>
      <c r="L339" s="191">
        <f t="shared" si="208"/>
        <v>0</v>
      </c>
      <c r="M339" s="191">
        <v>981447</v>
      </c>
      <c r="N339" s="191">
        <v>0</v>
      </c>
      <c r="O339" s="191">
        <f t="shared" si="209"/>
        <v>981447</v>
      </c>
      <c r="P339" s="191">
        <v>981447</v>
      </c>
      <c r="Q339" s="191">
        <v>0</v>
      </c>
      <c r="R339" s="191">
        <f t="shared" si="210"/>
        <v>981447</v>
      </c>
      <c r="S339" s="191">
        <v>981447</v>
      </c>
      <c r="T339" s="191">
        <v>0</v>
      </c>
      <c r="U339" s="191">
        <f t="shared" si="211"/>
        <v>981447</v>
      </c>
      <c r="V339" s="191">
        <v>981447</v>
      </c>
      <c r="W339" s="191">
        <v>0</v>
      </c>
      <c r="X339" s="191">
        <f t="shared" si="212"/>
        <v>981447</v>
      </c>
      <c r="Y339" s="191">
        <f t="shared" si="204"/>
        <v>3925788</v>
      </c>
      <c r="Z339" s="191">
        <f t="shared" si="204"/>
        <v>0</v>
      </c>
      <c r="AA339" s="191">
        <f t="shared" si="207"/>
        <v>3925788</v>
      </c>
      <c r="AB339" s="191">
        <v>1962894</v>
      </c>
      <c r="AC339" s="191">
        <v>0</v>
      </c>
      <c r="AD339" s="191">
        <f t="shared" si="213"/>
        <v>1962894</v>
      </c>
      <c r="AE339" s="191">
        <v>0</v>
      </c>
      <c r="AF339" s="191">
        <v>0</v>
      </c>
      <c r="AG339" s="187"/>
      <c r="AH339" s="191">
        <f t="shared" si="205"/>
        <v>0</v>
      </c>
      <c r="AI339" s="191">
        <v>1962894</v>
      </c>
      <c r="AJ339" s="191">
        <v>0</v>
      </c>
      <c r="AK339" s="191">
        <f t="shared" si="214"/>
        <v>1962894</v>
      </c>
      <c r="AL339" s="192">
        <f t="shared" si="206"/>
        <v>0</v>
      </c>
    </row>
    <row r="340" spans="2:38" s="4" customFormat="1" ht="63" customHeight="1" thickBot="1" x14ac:dyDescent="0.25">
      <c r="B340" s="158" t="s">
        <v>841</v>
      </c>
      <c r="C340" s="159" t="s">
        <v>848</v>
      </c>
      <c r="D340" s="160"/>
      <c r="E340" s="190" t="s">
        <v>133</v>
      </c>
      <c r="F340" s="161" t="s">
        <v>175</v>
      </c>
      <c r="G340" s="161" t="s">
        <v>852</v>
      </c>
      <c r="H340" s="282">
        <v>2023</v>
      </c>
      <c r="I340" s="282">
        <v>2026</v>
      </c>
      <c r="J340" s="191">
        <v>0</v>
      </c>
      <c r="K340" s="191">
        <v>0</v>
      </c>
      <c r="L340" s="191">
        <f t="shared" si="208"/>
        <v>0</v>
      </c>
      <c r="M340" s="191">
        <v>441651.15</v>
      </c>
      <c r="N340" s="191">
        <v>0</v>
      </c>
      <c r="O340" s="191">
        <f t="shared" si="209"/>
        <v>441651.15</v>
      </c>
      <c r="P340" s="191">
        <v>441651.15</v>
      </c>
      <c r="Q340" s="191">
        <v>0</v>
      </c>
      <c r="R340" s="191">
        <f t="shared" si="210"/>
        <v>441651.15</v>
      </c>
      <c r="S340" s="191">
        <v>441651.15</v>
      </c>
      <c r="T340" s="191">
        <v>0</v>
      </c>
      <c r="U340" s="191">
        <f t="shared" si="211"/>
        <v>441651.15</v>
      </c>
      <c r="V340" s="191">
        <v>441651.15</v>
      </c>
      <c r="W340" s="191">
        <v>0</v>
      </c>
      <c r="X340" s="191">
        <f t="shared" si="212"/>
        <v>441651.15</v>
      </c>
      <c r="Y340" s="191">
        <f t="shared" si="204"/>
        <v>1766604.6</v>
      </c>
      <c r="Z340" s="191">
        <f t="shared" si="204"/>
        <v>0</v>
      </c>
      <c r="AA340" s="191">
        <f t="shared" si="207"/>
        <v>1766604.6</v>
      </c>
      <c r="AB340" s="191">
        <v>883302.3</v>
      </c>
      <c r="AC340" s="191">
        <v>0</v>
      </c>
      <c r="AD340" s="191">
        <f t="shared" si="213"/>
        <v>883302.3</v>
      </c>
      <c r="AE340" s="191">
        <v>0</v>
      </c>
      <c r="AF340" s="191">
        <v>0</v>
      </c>
      <c r="AG340" s="187"/>
      <c r="AH340" s="191">
        <f t="shared" si="205"/>
        <v>0</v>
      </c>
      <c r="AI340" s="191">
        <v>883302.3</v>
      </c>
      <c r="AJ340" s="191">
        <v>0</v>
      </c>
      <c r="AK340" s="191">
        <f t="shared" si="214"/>
        <v>883302.3</v>
      </c>
      <c r="AL340" s="192">
        <f t="shared" si="206"/>
        <v>0</v>
      </c>
    </row>
    <row r="341" spans="2:38" s="4" customFormat="1" ht="79.5" customHeight="1" thickBot="1" x14ac:dyDescent="0.25">
      <c r="B341" s="158" t="s">
        <v>842</v>
      </c>
      <c r="C341" s="159" t="s">
        <v>849</v>
      </c>
      <c r="D341" s="160"/>
      <c r="E341" s="190" t="s">
        <v>133</v>
      </c>
      <c r="F341" s="161" t="s">
        <v>175</v>
      </c>
      <c r="G341" s="161" t="s">
        <v>852</v>
      </c>
      <c r="H341" s="282">
        <v>2023</v>
      </c>
      <c r="I341" s="282">
        <v>2026</v>
      </c>
      <c r="J341" s="191">
        <v>0</v>
      </c>
      <c r="K341" s="191">
        <v>0</v>
      </c>
      <c r="L341" s="191">
        <f t="shared" si="208"/>
        <v>0</v>
      </c>
      <c r="M341" s="191">
        <v>828868.2</v>
      </c>
      <c r="N341" s="191">
        <v>0</v>
      </c>
      <c r="O341" s="191">
        <f t="shared" si="209"/>
        <v>828868.2</v>
      </c>
      <c r="P341" s="191">
        <v>828868.2</v>
      </c>
      <c r="Q341" s="191">
        <v>0</v>
      </c>
      <c r="R341" s="191">
        <f t="shared" si="210"/>
        <v>828868.2</v>
      </c>
      <c r="S341" s="191">
        <v>828868.2</v>
      </c>
      <c r="T341" s="191">
        <v>0</v>
      </c>
      <c r="U341" s="191">
        <f t="shared" si="211"/>
        <v>828868.2</v>
      </c>
      <c r="V341" s="191">
        <v>828868.2</v>
      </c>
      <c r="W341" s="191">
        <v>0</v>
      </c>
      <c r="X341" s="191">
        <f t="shared" si="212"/>
        <v>828868.2</v>
      </c>
      <c r="Y341" s="191">
        <f t="shared" si="204"/>
        <v>3315472.8</v>
      </c>
      <c r="Z341" s="191">
        <f t="shared" si="204"/>
        <v>0</v>
      </c>
      <c r="AA341" s="191">
        <f t="shared" si="207"/>
        <v>3315472.8</v>
      </c>
      <c r="AB341" s="191">
        <v>1417736.4</v>
      </c>
      <c r="AC341" s="191">
        <v>0</v>
      </c>
      <c r="AD341" s="191">
        <f t="shared" si="213"/>
        <v>1417736.4</v>
      </c>
      <c r="AE341" s="191">
        <v>0</v>
      </c>
      <c r="AF341" s="191">
        <v>0</v>
      </c>
      <c r="AG341" s="187"/>
      <c r="AH341" s="191">
        <f t="shared" si="205"/>
        <v>0</v>
      </c>
      <c r="AI341" s="191">
        <v>1657736.4</v>
      </c>
      <c r="AJ341" s="191">
        <v>0</v>
      </c>
      <c r="AK341" s="191">
        <f t="shared" si="214"/>
        <v>1657736.4</v>
      </c>
      <c r="AL341" s="192">
        <f t="shared" si="206"/>
        <v>-240000</v>
      </c>
    </row>
    <row r="342" spans="2:38" s="4" customFormat="1" ht="73.5" customHeight="1" thickBot="1" x14ac:dyDescent="0.25">
      <c r="B342" s="113" t="s">
        <v>166</v>
      </c>
      <c r="C342" s="380" t="s">
        <v>343</v>
      </c>
      <c r="D342" s="115"/>
      <c r="E342" s="381" t="s">
        <v>133</v>
      </c>
      <c r="F342" s="382" t="s">
        <v>85</v>
      </c>
      <c r="G342" s="382" t="s">
        <v>175</v>
      </c>
      <c r="H342" s="382">
        <v>2022</v>
      </c>
      <c r="I342" s="382">
        <v>2023</v>
      </c>
      <c r="J342" s="383">
        <f>SUM(J343:J343)</f>
        <v>1530287.1</v>
      </c>
      <c r="K342" s="383">
        <f>SUM(K343:K343)</f>
        <v>0</v>
      </c>
      <c r="L342" s="383">
        <f>SUM(J342:K342)</f>
        <v>1530287.1</v>
      </c>
      <c r="M342" s="383">
        <f>SUM(M343:M343)</f>
        <v>1530287.1</v>
      </c>
      <c r="N342" s="383">
        <f>SUM(N343:N343)</f>
        <v>0</v>
      </c>
      <c r="O342" s="383">
        <f>M342+N342</f>
        <v>1530287.1</v>
      </c>
      <c r="P342" s="383">
        <f>SUM(P343:P343)</f>
        <v>0</v>
      </c>
      <c r="Q342" s="383">
        <f>SUM(Q343:Q343)</f>
        <v>0</v>
      </c>
      <c r="R342" s="383">
        <f>P342+Q342</f>
        <v>0</v>
      </c>
      <c r="S342" s="383">
        <f>SUM(S343:S343)</f>
        <v>0</v>
      </c>
      <c r="T342" s="383">
        <f>SUM(T343:T343)</f>
        <v>0</v>
      </c>
      <c r="U342" s="383">
        <f t="shared" ref="U342:U355" si="215">S342+T342</f>
        <v>0</v>
      </c>
      <c r="V342" s="383">
        <f>SUM(V343:V343)</f>
        <v>0</v>
      </c>
      <c r="W342" s="383">
        <f>SUM(W343:W343)</f>
        <v>0</v>
      </c>
      <c r="X342" s="383">
        <f t="shared" ref="X342:X355" si="216">V342+W342</f>
        <v>0</v>
      </c>
      <c r="Y342" s="383">
        <f t="shared" si="204"/>
        <v>3060574.2</v>
      </c>
      <c r="Z342" s="383">
        <f t="shared" si="204"/>
        <v>0</v>
      </c>
      <c r="AA342" s="383">
        <f>Y342+Z342</f>
        <v>3060574.2</v>
      </c>
      <c r="AB342" s="383">
        <f>SUM(AB343:AB343)</f>
        <v>3060574.2</v>
      </c>
      <c r="AC342" s="383">
        <f>SUM(AC343:AC343)</f>
        <v>0</v>
      </c>
      <c r="AD342" s="383">
        <f t="shared" ref="AD342:AD355" si="217">AB342+AC342</f>
        <v>3060574.2</v>
      </c>
      <c r="AE342" s="383">
        <f>SUM(AE343:AE343)</f>
        <v>0</v>
      </c>
      <c r="AF342" s="383">
        <f>SUM(AF343:AF343)</f>
        <v>0</v>
      </c>
      <c r="AG342" s="117"/>
      <c r="AH342" s="383">
        <f t="shared" si="205"/>
        <v>0</v>
      </c>
      <c r="AI342" s="383">
        <f>SUM(AI343:AI343)</f>
        <v>0</v>
      </c>
      <c r="AJ342" s="383">
        <f>SUM(AJ343:AJ343)</f>
        <v>0</v>
      </c>
      <c r="AK342" s="383">
        <f t="shared" ref="AK342:AK355" si="218">AI342+AJ342</f>
        <v>0</v>
      </c>
      <c r="AL342" s="384">
        <f t="shared" si="206"/>
        <v>0</v>
      </c>
    </row>
    <row r="343" spans="2:38" s="4" customFormat="1" ht="67.5" customHeight="1" thickBot="1" x14ac:dyDescent="0.25">
      <c r="B343" s="158" t="s">
        <v>854</v>
      </c>
      <c r="C343" s="159" t="s">
        <v>853</v>
      </c>
      <c r="D343" s="160"/>
      <c r="E343" s="190" t="s">
        <v>133</v>
      </c>
      <c r="F343" s="161" t="s">
        <v>85</v>
      </c>
      <c r="G343" s="161" t="s">
        <v>175</v>
      </c>
      <c r="H343" s="282">
        <v>2022</v>
      </c>
      <c r="I343" s="282">
        <v>2023</v>
      </c>
      <c r="J343" s="191">
        <v>1530287.1</v>
      </c>
      <c r="K343" s="191">
        <v>0</v>
      </c>
      <c r="L343" s="191">
        <f>SUM(J343:K343)</f>
        <v>1530287.1</v>
      </c>
      <c r="M343" s="191">
        <v>1530287.1</v>
      </c>
      <c r="N343" s="191">
        <v>0</v>
      </c>
      <c r="O343" s="191">
        <f>M343+N343</f>
        <v>1530287.1</v>
      </c>
      <c r="P343" s="191">
        <v>0</v>
      </c>
      <c r="Q343" s="191">
        <v>0</v>
      </c>
      <c r="R343" s="191">
        <v>0</v>
      </c>
      <c r="S343" s="191">
        <v>0</v>
      </c>
      <c r="T343" s="191">
        <v>0</v>
      </c>
      <c r="U343" s="191">
        <f t="shared" si="215"/>
        <v>0</v>
      </c>
      <c r="V343" s="191">
        <v>0</v>
      </c>
      <c r="W343" s="191">
        <v>0</v>
      </c>
      <c r="X343" s="191">
        <f t="shared" si="216"/>
        <v>0</v>
      </c>
      <c r="Y343" s="191">
        <f>J343+M343+P343+S343+V343</f>
        <v>3060574.2</v>
      </c>
      <c r="Z343" s="191">
        <f>K343+N343+Q343+T343+W343</f>
        <v>0</v>
      </c>
      <c r="AA343" s="191">
        <f>SUM(Y343:Z343)</f>
        <v>3060574.2</v>
      </c>
      <c r="AB343" s="191">
        <v>3060574.2</v>
      </c>
      <c r="AC343" s="191">
        <v>0</v>
      </c>
      <c r="AD343" s="191">
        <f t="shared" si="217"/>
        <v>3060574.2</v>
      </c>
      <c r="AE343" s="191">
        <v>0</v>
      </c>
      <c r="AF343" s="191">
        <v>0</v>
      </c>
      <c r="AG343" s="187"/>
      <c r="AH343" s="191">
        <f t="shared" si="205"/>
        <v>0</v>
      </c>
      <c r="AI343" s="191">
        <v>0</v>
      </c>
      <c r="AJ343" s="191">
        <v>0</v>
      </c>
      <c r="AK343" s="191">
        <f t="shared" si="218"/>
        <v>0</v>
      </c>
      <c r="AL343" s="192">
        <f t="shared" si="206"/>
        <v>0</v>
      </c>
    </row>
    <row r="344" spans="2:38" s="4" customFormat="1" ht="123.75" customHeight="1" thickBot="1" x14ac:dyDescent="0.25">
      <c r="B344" s="113" t="s">
        <v>167</v>
      </c>
      <c r="C344" s="380" t="s">
        <v>176</v>
      </c>
      <c r="D344" s="115"/>
      <c r="E344" s="381" t="s">
        <v>177</v>
      </c>
      <c r="F344" s="382" t="s">
        <v>178</v>
      </c>
      <c r="G344" s="382" t="s">
        <v>359</v>
      </c>
      <c r="H344" s="382">
        <v>2022</v>
      </c>
      <c r="I344" s="382">
        <v>2026</v>
      </c>
      <c r="J344" s="383">
        <f>+SUM(J345:J355)</f>
        <v>3766448.5920000002</v>
      </c>
      <c r="K344" s="383">
        <f>+SUM(K345:K355)</f>
        <v>0</v>
      </c>
      <c r="L344" s="383">
        <f>SUM(J344:K344)</f>
        <v>3766448.5920000002</v>
      </c>
      <c r="M344" s="383">
        <f>+SUM(M345:M355)</f>
        <v>17205228.624000002</v>
      </c>
      <c r="N344" s="383">
        <f>+SUM(N345:N355)</f>
        <v>0</v>
      </c>
      <c r="O344" s="383">
        <f>M344+N344</f>
        <v>17205228.624000002</v>
      </c>
      <c r="P344" s="383">
        <f>+SUM(P345:P355)</f>
        <v>2696783.4</v>
      </c>
      <c r="Q344" s="383">
        <f>+SUM(Q345:Q355)</f>
        <v>0</v>
      </c>
      <c r="R344" s="383">
        <f>P344+Q344</f>
        <v>2696783.4</v>
      </c>
      <c r="S344" s="383">
        <f>+SUM(S345:S355)</f>
        <v>2696783.4</v>
      </c>
      <c r="T344" s="383">
        <f>+SUM(T345:T355)</f>
        <v>0</v>
      </c>
      <c r="U344" s="383">
        <f t="shared" si="215"/>
        <v>2696783.4</v>
      </c>
      <c r="V344" s="383">
        <f>+SUM(V345:V355)</f>
        <v>2696783.4</v>
      </c>
      <c r="W344" s="383">
        <f>+SUM(W345:W355)</f>
        <v>0</v>
      </c>
      <c r="X344" s="383">
        <f t="shared" si="216"/>
        <v>2696783.4</v>
      </c>
      <c r="Y344" s="383">
        <f t="shared" si="204"/>
        <v>29062027.415999997</v>
      </c>
      <c r="Z344" s="383">
        <f t="shared" si="204"/>
        <v>0</v>
      </c>
      <c r="AA344" s="383">
        <f>Y344+Z344</f>
        <v>29062027.415999997</v>
      </c>
      <c r="AB344" s="383">
        <f>+SUM(AB345:AB355)</f>
        <v>11136860.615999999</v>
      </c>
      <c r="AC344" s="383">
        <f>+SUM(AC345:AC355)</f>
        <v>0</v>
      </c>
      <c r="AD344" s="383">
        <f t="shared" si="217"/>
        <v>11136860.615999999</v>
      </c>
      <c r="AE344" s="383">
        <f>+SUM(AE345:AE355)</f>
        <v>0</v>
      </c>
      <c r="AF344" s="383">
        <f>+SUM(AF345:AF355)</f>
        <v>0</v>
      </c>
      <c r="AG344" s="117"/>
      <c r="AH344" s="383">
        <f t="shared" si="205"/>
        <v>0</v>
      </c>
      <c r="AI344" s="383">
        <f>+SUM(AI345:AI355)</f>
        <v>4663966.8</v>
      </c>
      <c r="AJ344" s="383">
        <f>+SUM(AJ345:AJ355)</f>
        <v>0</v>
      </c>
      <c r="AK344" s="383">
        <f t="shared" si="218"/>
        <v>4663966.8</v>
      </c>
      <c r="AL344" s="352">
        <f t="shared" si="206"/>
        <v>-13261200</v>
      </c>
    </row>
    <row r="345" spans="2:38" s="4" customFormat="1" ht="86.25" customHeight="1" thickBot="1" x14ac:dyDescent="0.25">
      <c r="B345" s="158" t="s">
        <v>856</v>
      </c>
      <c r="C345" s="159" t="s">
        <v>855</v>
      </c>
      <c r="D345" s="160"/>
      <c r="E345" s="190" t="s">
        <v>133</v>
      </c>
      <c r="F345" s="161" t="s">
        <v>175</v>
      </c>
      <c r="G345" s="161" t="s">
        <v>857</v>
      </c>
      <c r="H345" s="282">
        <v>2022</v>
      </c>
      <c r="I345" s="282">
        <v>2026</v>
      </c>
      <c r="J345" s="191">
        <v>1079591.7</v>
      </c>
      <c r="K345" s="191">
        <v>0</v>
      </c>
      <c r="L345" s="191">
        <f>SUM(J345:K345)</f>
        <v>1079591.7</v>
      </c>
      <c r="M345" s="191">
        <v>1079591.7</v>
      </c>
      <c r="N345" s="191">
        <v>0</v>
      </c>
      <c r="O345" s="191">
        <f>SUM(M345:N345)</f>
        <v>1079591.7</v>
      </c>
      <c r="P345" s="191">
        <v>1079591.7</v>
      </c>
      <c r="Q345" s="191">
        <v>0</v>
      </c>
      <c r="R345" s="191">
        <f>SUM(P345:Q345)</f>
        <v>1079591.7</v>
      </c>
      <c r="S345" s="191">
        <v>1079591.7</v>
      </c>
      <c r="T345" s="191">
        <v>0</v>
      </c>
      <c r="U345" s="191">
        <f t="shared" si="215"/>
        <v>1079591.7</v>
      </c>
      <c r="V345" s="191">
        <v>1079591.7</v>
      </c>
      <c r="W345" s="191">
        <v>0</v>
      </c>
      <c r="X345" s="191">
        <f t="shared" si="216"/>
        <v>1079591.7</v>
      </c>
      <c r="Y345" s="191">
        <f t="shared" si="204"/>
        <v>5397958.5</v>
      </c>
      <c r="Z345" s="191">
        <f t="shared" si="204"/>
        <v>0</v>
      </c>
      <c r="AA345" s="191">
        <f t="shared" ref="AA345:AA355" si="219">SUM(Y345:Z345)</f>
        <v>5397958.5</v>
      </c>
      <c r="AB345" s="191">
        <v>3238775.0999999996</v>
      </c>
      <c r="AC345" s="191">
        <v>0</v>
      </c>
      <c r="AD345" s="191">
        <f t="shared" si="217"/>
        <v>3238775.0999999996</v>
      </c>
      <c r="AE345" s="191">
        <v>0</v>
      </c>
      <c r="AF345" s="191">
        <v>0</v>
      </c>
      <c r="AG345" s="187"/>
      <c r="AH345" s="191">
        <f t="shared" si="205"/>
        <v>0</v>
      </c>
      <c r="AI345" s="191">
        <v>2159183.4</v>
      </c>
      <c r="AJ345" s="191">
        <v>0</v>
      </c>
      <c r="AK345" s="191">
        <f t="shared" si="218"/>
        <v>2159183.4</v>
      </c>
      <c r="AL345" s="255">
        <f t="shared" si="206"/>
        <v>0</v>
      </c>
    </row>
    <row r="346" spans="2:38" s="4" customFormat="1" ht="105" customHeight="1" thickBot="1" x14ac:dyDescent="0.25">
      <c r="B346" s="158" t="s">
        <v>860</v>
      </c>
      <c r="C346" s="159" t="s">
        <v>859</v>
      </c>
      <c r="D346" s="160"/>
      <c r="E346" s="190" t="s">
        <v>141</v>
      </c>
      <c r="F346" s="161" t="s">
        <v>164</v>
      </c>
      <c r="G346" s="161" t="s">
        <v>858</v>
      </c>
      <c r="H346" s="282">
        <v>2023</v>
      </c>
      <c r="I346" s="282">
        <v>2023</v>
      </c>
      <c r="J346" s="191">
        <v>0</v>
      </c>
      <c r="K346" s="191">
        <v>0</v>
      </c>
      <c r="L346" s="191">
        <f t="shared" ref="L346:L355" si="220">SUM(J346:K346)</f>
        <v>0</v>
      </c>
      <c r="M346" s="191">
        <v>1108066.5</v>
      </c>
      <c r="N346" s="191">
        <v>0</v>
      </c>
      <c r="O346" s="191">
        <f t="shared" ref="O346:O355" si="221">SUM(M346:N346)</f>
        <v>1108066.5</v>
      </c>
      <c r="P346" s="191">
        <v>0</v>
      </c>
      <c r="Q346" s="191">
        <v>0</v>
      </c>
      <c r="R346" s="191">
        <f t="shared" ref="R346:R355" si="222">SUM(P346:Q346)</f>
        <v>0</v>
      </c>
      <c r="S346" s="191">
        <v>0</v>
      </c>
      <c r="T346" s="191">
        <v>0</v>
      </c>
      <c r="U346" s="191">
        <f t="shared" si="215"/>
        <v>0</v>
      </c>
      <c r="V346" s="191">
        <v>0</v>
      </c>
      <c r="W346" s="191">
        <v>0</v>
      </c>
      <c r="X346" s="191">
        <f t="shared" si="216"/>
        <v>0</v>
      </c>
      <c r="Y346" s="191">
        <f t="shared" si="204"/>
        <v>1108066.5</v>
      </c>
      <c r="Z346" s="191">
        <f t="shared" si="204"/>
        <v>0</v>
      </c>
      <c r="AA346" s="191">
        <f t="shared" si="219"/>
        <v>1108066.5</v>
      </c>
      <c r="AB346" s="191">
        <v>1108066.5</v>
      </c>
      <c r="AC346" s="191">
        <v>0</v>
      </c>
      <c r="AD346" s="191">
        <f t="shared" si="217"/>
        <v>1108066.5</v>
      </c>
      <c r="AE346" s="191">
        <v>0</v>
      </c>
      <c r="AF346" s="191">
        <v>0</v>
      </c>
      <c r="AG346" s="187"/>
      <c r="AH346" s="191">
        <f t="shared" si="205"/>
        <v>0</v>
      </c>
      <c r="AI346" s="191">
        <v>0</v>
      </c>
      <c r="AJ346" s="191">
        <v>0</v>
      </c>
      <c r="AK346" s="191">
        <f t="shared" si="218"/>
        <v>0</v>
      </c>
      <c r="AL346" s="255">
        <f t="shared" si="206"/>
        <v>0</v>
      </c>
    </row>
    <row r="347" spans="2:38" s="4" customFormat="1" ht="79.5" customHeight="1" thickBot="1" x14ac:dyDescent="0.25">
      <c r="B347" s="158" t="s">
        <v>861</v>
      </c>
      <c r="C347" s="159" t="s">
        <v>862</v>
      </c>
      <c r="D347" s="160"/>
      <c r="E347" s="190" t="s">
        <v>133</v>
      </c>
      <c r="F347" s="161" t="s">
        <v>863</v>
      </c>
      <c r="G347" s="161" t="s">
        <v>857</v>
      </c>
      <c r="H347" s="282">
        <v>2023</v>
      </c>
      <c r="I347" s="282">
        <v>2023</v>
      </c>
      <c r="J347" s="191">
        <v>0</v>
      </c>
      <c r="K347" s="191">
        <v>0</v>
      </c>
      <c r="L347" s="191">
        <f t="shared" si="220"/>
        <v>0</v>
      </c>
      <c r="M347" s="191">
        <v>2568713.5320000001</v>
      </c>
      <c r="N347" s="191">
        <v>0</v>
      </c>
      <c r="O347" s="191">
        <f t="shared" si="221"/>
        <v>2568713.5320000001</v>
      </c>
      <c r="P347" s="191">
        <v>0</v>
      </c>
      <c r="Q347" s="191">
        <v>0</v>
      </c>
      <c r="R347" s="191">
        <f t="shared" si="222"/>
        <v>0</v>
      </c>
      <c r="S347" s="191">
        <v>0</v>
      </c>
      <c r="T347" s="191">
        <v>0</v>
      </c>
      <c r="U347" s="191">
        <f t="shared" si="215"/>
        <v>0</v>
      </c>
      <c r="V347" s="191">
        <v>0</v>
      </c>
      <c r="W347" s="191">
        <v>0</v>
      </c>
      <c r="X347" s="191">
        <f t="shared" si="216"/>
        <v>0</v>
      </c>
      <c r="Y347" s="191">
        <f t="shared" si="204"/>
        <v>2568713.5320000001</v>
      </c>
      <c r="Z347" s="191">
        <f t="shared" si="204"/>
        <v>0</v>
      </c>
      <c r="AA347" s="191">
        <f t="shared" si="219"/>
        <v>2568713.5320000001</v>
      </c>
      <c r="AB347" s="191">
        <v>2112713.5320000001</v>
      </c>
      <c r="AC347" s="191">
        <v>0</v>
      </c>
      <c r="AD347" s="191">
        <f t="shared" si="217"/>
        <v>2112713.5320000001</v>
      </c>
      <c r="AE347" s="191">
        <v>0</v>
      </c>
      <c r="AF347" s="191">
        <v>0</v>
      </c>
      <c r="AG347" s="187"/>
      <c r="AH347" s="191">
        <f t="shared" si="205"/>
        <v>0</v>
      </c>
      <c r="AI347" s="191">
        <v>0</v>
      </c>
      <c r="AJ347" s="191">
        <v>0</v>
      </c>
      <c r="AK347" s="191">
        <f t="shared" si="218"/>
        <v>0</v>
      </c>
      <c r="AL347" s="255">
        <f t="shared" si="206"/>
        <v>-456000</v>
      </c>
    </row>
    <row r="348" spans="2:38" s="4" customFormat="1" ht="189.75" thickBot="1" x14ac:dyDescent="0.25">
      <c r="B348" s="158" t="s">
        <v>864</v>
      </c>
      <c r="C348" s="159" t="s">
        <v>867</v>
      </c>
      <c r="D348" s="160"/>
      <c r="E348" s="190" t="s">
        <v>133</v>
      </c>
      <c r="F348" s="161" t="s">
        <v>175</v>
      </c>
      <c r="G348" s="161" t="s">
        <v>866</v>
      </c>
      <c r="H348" s="282">
        <v>2023</v>
      </c>
      <c r="I348" s="282">
        <v>2026</v>
      </c>
      <c r="J348" s="191">
        <v>1585665.192</v>
      </c>
      <c r="K348" s="191">
        <v>0</v>
      </c>
      <c r="L348" s="191">
        <f t="shared" si="220"/>
        <v>1585665.192</v>
      </c>
      <c r="M348" s="191">
        <v>1585665.192</v>
      </c>
      <c r="N348" s="191">
        <v>0</v>
      </c>
      <c r="O348" s="191">
        <f t="shared" si="221"/>
        <v>1585665.192</v>
      </c>
      <c r="P348" s="191">
        <v>0</v>
      </c>
      <c r="Q348" s="191">
        <v>0</v>
      </c>
      <c r="R348" s="191">
        <f t="shared" si="222"/>
        <v>0</v>
      </c>
      <c r="S348" s="191">
        <v>0</v>
      </c>
      <c r="T348" s="191">
        <v>0</v>
      </c>
      <c r="U348" s="191">
        <f t="shared" si="215"/>
        <v>0</v>
      </c>
      <c r="V348" s="191">
        <v>0</v>
      </c>
      <c r="W348" s="191">
        <v>0</v>
      </c>
      <c r="X348" s="191">
        <f t="shared" si="216"/>
        <v>0</v>
      </c>
      <c r="Y348" s="191">
        <f t="shared" ref="Y348:Y355" si="223">J348+M348+P348+S348+V348</f>
        <v>3171330.3840000001</v>
      </c>
      <c r="Z348" s="191">
        <f t="shared" ref="Z348:Z355" si="224">K348+N348+Q348+T348+W348</f>
        <v>0</v>
      </c>
      <c r="AA348" s="191">
        <f t="shared" si="219"/>
        <v>3171330.3840000001</v>
      </c>
      <c r="AB348" s="191">
        <v>1347330.3840000001</v>
      </c>
      <c r="AC348" s="191">
        <v>0</v>
      </c>
      <c r="AD348" s="191">
        <f t="shared" si="217"/>
        <v>1347330.3840000001</v>
      </c>
      <c r="AE348" s="191">
        <v>0</v>
      </c>
      <c r="AF348" s="191">
        <v>0</v>
      </c>
      <c r="AG348" s="187"/>
      <c r="AH348" s="191">
        <f t="shared" si="205"/>
        <v>0</v>
      </c>
      <c r="AI348" s="191">
        <v>0</v>
      </c>
      <c r="AJ348" s="191">
        <v>0</v>
      </c>
      <c r="AK348" s="191">
        <f t="shared" si="218"/>
        <v>0</v>
      </c>
      <c r="AL348" s="255">
        <f t="shared" si="206"/>
        <v>-1824000</v>
      </c>
    </row>
    <row r="349" spans="2:38" s="4" customFormat="1" ht="72" customHeight="1" thickBot="1" x14ac:dyDescent="0.25">
      <c r="B349" s="158" t="s">
        <v>865</v>
      </c>
      <c r="C349" s="159" t="s">
        <v>1040</v>
      </c>
      <c r="D349" s="160"/>
      <c r="E349" s="190" t="s">
        <v>133</v>
      </c>
      <c r="F349" s="161" t="s">
        <v>175</v>
      </c>
      <c r="G349" s="161" t="s">
        <v>870</v>
      </c>
      <c r="H349" s="282">
        <v>2023</v>
      </c>
      <c r="I349" s="282">
        <v>2023</v>
      </c>
      <c r="J349" s="191">
        <v>0</v>
      </c>
      <c r="K349" s="191">
        <v>0</v>
      </c>
      <c r="L349" s="191">
        <f t="shared" si="220"/>
        <v>0</v>
      </c>
      <c r="M349" s="191">
        <v>9260400</v>
      </c>
      <c r="N349" s="191">
        <v>0</v>
      </c>
      <c r="O349" s="191">
        <f t="shared" si="221"/>
        <v>9260400</v>
      </c>
      <c r="P349" s="191">
        <v>0</v>
      </c>
      <c r="Q349" s="191">
        <v>0</v>
      </c>
      <c r="R349" s="191">
        <f t="shared" si="222"/>
        <v>0</v>
      </c>
      <c r="S349" s="191">
        <v>0</v>
      </c>
      <c r="T349" s="191">
        <v>0</v>
      </c>
      <c r="U349" s="191">
        <f t="shared" si="215"/>
        <v>0</v>
      </c>
      <c r="V349" s="191">
        <v>0</v>
      </c>
      <c r="W349" s="191">
        <v>0</v>
      </c>
      <c r="X349" s="191">
        <f t="shared" si="216"/>
        <v>0</v>
      </c>
      <c r="Y349" s="191">
        <f t="shared" si="223"/>
        <v>9260400</v>
      </c>
      <c r="Z349" s="191">
        <f t="shared" si="224"/>
        <v>0</v>
      </c>
      <c r="AA349" s="191">
        <f t="shared" si="219"/>
        <v>9260400</v>
      </c>
      <c r="AB349" s="191">
        <v>12000</v>
      </c>
      <c r="AC349" s="191">
        <v>0</v>
      </c>
      <c r="AD349" s="191">
        <f t="shared" si="217"/>
        <v>12000</v>
      </c>
      <c r="AE349" s="191">
        <v>0</v>
      </c>
      <c r="AF349" s="191">
        <v>0</v>
      </c>
      <c r="AG349" s="187"/>
      <c r="AH349" s="191">
        <f t="shared" si="205"/>
        <v>0</v>
      </c>
      <c r="AI349" s="191">
        <v>0</v>
      </c>
      <c r="AJ349" s="191">
        <v>0</v>
      </c>
      <c r="AK349" s="191">
        <f t="shared" si="218"/>
        <v>0</v>
      </c>
      <c r="AL349" s="255">
        <f t="shared" si="206"/>
        <v>-9248400</v>
      </c>
    </row>
    <row r="350" spans="2:38" s="4" customFormat="1" ht="89.25" customHeight="1" thickBot="1" x14ac:dyDescent="0.25">
      <c r="B350" s="158" t="s">
        <v>868</v>
      </c>
      <c r="C350" s="159" t="s">
        <v>1039</v>
      </c>
      <c r="D350" s="160"/>
      <c r="E350" s="190" t="s">
        <v>133</v>
      </c>
      <c r="F350" s="161" t="s">
        <v>206</v>
      </c>
      <c r="G350" s="161" t="s">
        <v>872</v>
      </c>
      <c r="H350" s="282">
        <v>2023</v>
      </c>
      <c r="I350" s="282">
        <v>2026</v>
      </c>
      <c r="J350" s="191">
        <v>0</v>
      </c>
      <c r="K350" s="191">
        <v>0</v>
      </c>
      <c r="L350" s="191">
        <f t="shared" si="220"/>
        <v>0</v>
      </c>
      <c r="M350" s="191">
        <v>273600</v>
      </c>
      <c r="N350" s="191">
        <v>0</v>
      </c>
      <c r="O350" s="191">
        <f t="shared" si="221"/>
        <v>273600</v>
      </c>
      <c r="P350" s="191">
        <v>273600</v>
      </c>
      <c r="Q350" s="191">
        <v>0</v>
      </c>
      <c r="R350" s="191">
        <f t="shared" si="222"/>
        <v>273600</v>
      </c>
      <c r="S350" s="191">
        <v>273600</v>
      </c>
      <c r="T350" s="191">
        <v>0</v>
      </c>
      <c r="U350" s="191">
        <f t="shared" si="215"/>
        <v>273600</v>
      </c>
      <c r="V350" s="191">
        <v>273600</v>
      </c>
      <c r="W350" s="191">
        <v>0</v>
      </c>
      <c r="X350" s="191">
        <f t="shared" si="216"/>
        <v>273600</v>
      </c>
      <c r="Y350" s="191">
        <f t="shared" si="223"/>
        <v>1094400</v>
      </c>
      <c r="Z350" s="191">
        <f t="shared" si="224"/>
        <v>0</v>
      </c>
      <c r="AA350" s="191">
        <f t="shared" si="219"/>
        <v>1094400</v>
      </c>
      <c r="AB350" s="191">
        <v>0</v>
      </c>
      <c r="AC350" s="191">
        <v>0</v>
      </c>
      <c r="AD350" s="191">
        <f t="shared" si="217"/>
        <v>0</v>
      </c>
      <c r="AE350" s="191">
        <v>0</v>
      </c>
      <c r="AF350" s="191">
        <v>0</v>
      </c>
      <c r="AG350" s="187"/>
      <c r="AH350" s="191">
        <f t="shared" si="205"/>
        <v>0</v>
      </c>
      <c r="AI350" s="191">
        <v>273600</v>
      </c>
      <c r="AJ350" s="191">
        <v>0</v>
      </c>
      <c r="AK350" s="191">
        <f t="shared" si="218"/>
        <v>273600</v>
      </c>
      <c r="AL350" s="255">
        <f t="shared" si="206"/>
        <v>-820800</v>
      </c>
    </row>
    <row r="351" spans="2:38" s="4" customFormat="1" ht="94.5" customHeight="1" thickBot="1" x14ac:dyDescent="0.25">
      <c r="B351" s="158" t="s">
        <v>869</v>
      </c>
      <c r="C351" s="159" t="s">
        <v>1038</v>
      </c>
      <c r="D351" s="160"/>
      <c r="E351" s="190" t="s">
        <v>133</v>
      </c>
      <c r="F351" s="161" t="s">
        <v>175</v>
      </c>
      <c r="G351" s="161" t="s">
        <v>874</v>
      </c>
      <c r="H351" s="282">
        <v>2023</v>
      </c>
      <c r="I351" s="282">
        <v>2023</v>
      </c>
      <c r="J351" s="191">
        <v>0</v>
      </c>
      <c r="K351" s="191">
        <v>0</v>
      </c>
      <c r="L351" s="191">
        <f t="shared" si="220"/>
        <v>0</v>
      </c>
      <c r="M351" s="191">
        <v>0</v>
      </c>
      <c r="N351" s="191">
        <v>0</v>
      </c>
      <c r="O351" s="191">
        <f t="shared" si="221"/>
        <v>0</v>
      </c>
      <c r="P351" s="191">
        <v>0</v>
      </c>
      <c r="Q351" s="191">
        <v>0</v>
      </c>
      <c r="R351" s="191">
        <f t="shared" si="222"/>
        <v>0</v>
      </c>
      <c r="S351" s="191">
        <v>0</v>
      </c>
      <c r="T351" s="191">
        <v>0</v>
      </c>
      <c r="U351" s="191">
        <f t="shared" si="215"/>
        <v>0</v>
      </c>
      <c r="V351" s="191">
        <v>0</v>
      </c>
      <c r="W351" s="191">
        <v>0</v>
      </c>
      <c r="X351" s="191">
        <f t="shared" si="216"/>
        <v>0</v>
      </c>
      <c r="Y351" s="191">
        <f t="shared" si="223"/>
        <v>0</v>
      </c>
      <c r="Z351" s="191">
        <f t="shared" si="224"/>
        <v>0</v>
      </c>
      <c r="AA351" s="191">
        <f t="shared" si="219"/>
        <v>0</v>
      </c>
      <c r="AB351" s="191">
        <v>0</v>
      </c>
      <c r="AC351" s="191">
        <v>0</v>
      </c>
      <c r="AD351" s="191">
        <f t="shared" si="217"/>
        <v>0</v>
      </c>
      <c r="AE351" s="191">
        <v>0</v>
      </c>
      <c r="AF351" s="191">
        <v>0</v>
      </c>
      <c r="AG351" s="187"/>
      <c r="AH351" s="191">
        <f t="shared" si="205"/>
        <v>0</v>
      </c>
      <c r="AI351" s="191">
        <v>0</v>
      </c>
      <c r="AJ351" s="191">
        <v>0</v>
      </c>
      <c r="AK351" s="191">
        <f t="shared" si="218"/>
        <v>0</v>
      </c>
      <c r="AL351" s="255">
        <f t="shared" si="206"/>
        <v>0</v>
      </c>
    </row>
    <row r="352" spans="2:38" s="4" customFormat="1" ht="138.75" customHeight="1" thickBot="1" x14ac:dyDescent="0.25">
      <c r="B352" s="158" t="s">
        <v>871</v>
      </c>
      <c r="C352" s="159" t="s">
        <v>1037</v>
      </c>
      <c r="D352" s="160"/>
      <c r="E352" s="190" t="s">
        <v>133</v>
      </c>
      <c r="F352" s="161" t="s">
        <v>175</v>
      </c>
      <c r="G352" s="161" t="s">
        <v>874</v>
      </c>
      <c r="H352" s="282">
        <v>2022</v>
      </c>
      <c r="I352" s="282">
        <v>2026</v>
      </c>
      <c r="J352" s="191">
        <v>21600</v>
      </c>
      <c r="K352" s="191">
        <v>0</v>
      </c>
      <c r="L352" s="191">
        <f t="shared" si="220"/>
        <v>21600</v>
      </c>
      <c r="M352" s="191">
        <v>21600</v>
      </c>
      <c r="N352" s="191">
        <v>0</v>
      </c>
      <c r="O352" s="191">
        <f t="shared" si="221"/>
        <v>21600</v>
      </c>
      <c r="P352" s="191">
        <v>21600</v>
      </c>
      <c r="Q352" s="191">
        <v>0</v>
      </c>
      <c r="R352" s="191">
        <f t="shared" si="222"/>
        <v>21600</v>
      </c>
      <c r="S352" s="191">
        <v>21600</v>
      </c>
      <c r="T352" s="191">
        <v>0</v>
      </c>
      <c r="U352" s="191">
        <f t="shared" si="215"/>
        <v>21600</v>
      </c>
      <c r="V352" s="191">
        <v>21600</v>
      </c>
      <c r="W352" s="191">
        <v>0</v>
      </c>
      <c r="X352" s="191">
        <f t="shared" si="216"/>
        <v>21600</v>
      </c>
      <c r="Y352" s="191">
        <f t="shared" si="223"/>
        <v>108000</v>
      </c>
      <c r="Z352" s="191">
        <f t="shared" si="224"/>
        <v>0</v>
      </c>
      <c r="AA352" s="191">
        <f t="shared" si="219"/>
        <v>108000</v>
      </c>
      <c r="AB352" s="191">
        <v>64800</v>
      </c>
      <c r="AC352" s="191">
        <v>0</v>
      </c>
      <c r="AD352" s="191">
        <f t="shared" si="217"/>
        <v>64800</v>
      </c>
      <c r="AE352" s="191">
        <v>0</v>
      </c>
      <c r="AF352" s="191">
        <v>0</v>
      </c>
      <c r="AG352" s="187"/>
      <c r="AH352" s="191">
        <f t="shared" si="205"/>
        <v>0</v>
      </c>
      <c r="AI352" s="191">
        <v>43200</v>
      </c>
      <c r="AJ352" s="191">
        <v>0</v>
      </c>
      <c r="AK352" s="191">
        <f t="shared" si="218"/>
        <v>43200</v>
      </c>
      <c r="AL352" s="255">
        <f t="shared" si="206"/>
        <v>0</v>
      </c>
    </row>
    <row r="353" spans="2:38" s="4" customFormat="1" ht="57.75" customHeight="1" thickBot="1" x14ac:dyDescent="0.25">
      <c r="B353" s="158" t="s">
        <v>873</v>
      </c>
      <c r="C353" s="159" t="s">
        <v>1036</v>
      </c>
      <c r="D353" s="160"/>
      <c r="E353" s="190" t="s">
        <v>133</v>
      </c>
      <c r="F353" s="161" t="s">
        <v>175</v>
      </c>
      <c r="G353" s="161" t="s">
        <v>874</v>
      </c>
      <c r="H353" s="282">
        <v>2022</v>
      </c>
      <c r="I353" s="282">
        <v>2026</v>
      </c>
      <c r="J353" s="191">
        <v>1079591.7</v>
      </c>
      <c r="K353" s="191">
        <v>0</v>
      </c>
      <c r="L353" s="191">
        <f t="shared" si="220"/>
        <v>1079591.7</v>
      </c>
      <c r="M353" s="191">
        <v>1079591.7</v>
      </c>
      <c r="N353" s="191">
        <v>0</v>
      </c>
      <c r="O353" s="191">
        <f t="shared" si="221"/>
        <v>1079591.7</v>
      </c>
      <c r="P353" s="191">
        <v>1079591.7</v>
      </c>
      <c r="Q353" s="191">
        <v>0</v>
      </c>
      <c r="R353" s="191">
        <f t="shared" si="222"/>
        <v>1079591.7</v>
      </c>
      <c r="S353" s="191">
        <v>1079591.7</v>
      </c>
      <c r="T353" s="191">
        <v>0</v>
      </c>
      <c r="U353" s="191">
        <f t="shared" si="215"/>
        <v>1079591.7</v>
      </c>
      <c r="V353" s="191">
        <v>1079591.7</v>
      </c>
      <c r="W353" s="191">
        <v>0</v>
      </c>
      <c r="X353" s="191">
        <f t="shared" si="216"/>
        <v>1079591.7</v>
      </c>
      <c r="Y353" s="191">
        <f t="shared" si="223"/>
        <v>5397958.5</v>
      </c>
      <c r="Z353" s="191">
        <f t="shared" si="224"/>
        <v>0</v>
      </c>
      <c r="AA353" s="191">
        <f t="shared" si="219"/>
        <v>5397958.5</v>
      </c>
      <c r="AB353" s="191">
        <v>3238775.0999999996</v>
      </c>
      <c r="AC353" s="191">
        <v>0</v>
      </c>
      <c r="AD353" s="191">
        <f t="shared" si="217"/>
        <v>3238775.0999999996</v>
      </c>
      <c r="AE353" s="191">
        <v>0</v>
      </c>
      <c r="AF353" s="191">
        <v>0</v>
      </c>
      <c r="AG353" s="187"/>
      <c r="AH353" s="191">
        <f t="shared" si="205"/>
        <v>0</v>
      </c>
      <c r="AI353" s="191">
        <v>2159183.4</v>
      </c>
      <c r="AJ353" s="191">
        <v>0</v>
      </c>
      <c r="AK353" s="191">
        <f t="shared" si="218"/>
        <v>2159183.4</v>
      </c>
      <c r="AL353" s="255">
        <f t="shared" si="206"/>
        <v>0</v>
      </c>
    </row>
    <row r="354" spans="2:38" s="4" customFormat="1" ht="93.75" customHeight="1" thickBot="1" x14ac:dyDescent="0.25">
      <c r="B354" s="158" t="s">
        <v>875</v>
      </c>
      <c r="C354" s="159" t="s">
        <v>1035</v>
      </c>
      <c r="D354" s="160"/>
      <c r="E354" s="190" t="s">
        <v>133</v>
      </c>
      <c r="F354" s="161" t="s">
        <v>175</v>
      </c>
      <c r="G354" s="161" t="s">
        <v>877</v>
      </c>
      <c r="H354" s="282">
        <v>2023</v>
      </c>
      <c r="I354" s="282">
        <v>2026</v>
      </c>
      <c r="J354" s="191">
        <v>0</v>
      </c>
      <c r="K354" s="191">
        <v>0</v>
      </c>
      <c r="L354" s="191">
        <f t="shared" si="220"/>
        <v>0</v>
      </c>
      <c r="M354" s="191">
        <v>228000</v>
      </c>
      <c r="N354" s="191">
        <v>0</v>
      </c>
      <c r="O354" s="191">
        <f t="shared" si="221"/>
        <v>228000</v>
      </c>
      <c r="P354" s="191">
        <v>228000</v>
      </c>
      <c r="Q354" s="191">
        <v>0</v>
      </c>
      <c r="R354" s="191">
        <f t="shared" si="222"/>
        <v>228000</v>
      </c>
      <c r="S354" s="191">
        <v>228000</v>
      </c>
      <c r="T354" s="191">
        <v>0</v>
      </c>
      <c r="U354" s="191">
        <f t="shared" si="215"/>
        <v>228000</v>
      </c>
      <c r="V354" s="191">
        <v>228000</v>
      </c>
      <c r="W354" s="191">
        <v>0</v>
      </c>
      <c r="X354" s="191">
        <f t="shared" si="216"/>
        <v>228000</v>
      </c>
      <c r="Y354" s="191">
        <f t="shared" si="223"/>
        <v>912000</v>
      </c>
      <c r="Z354" s="191">
        <f t="shared" si="224"/>
        <v>0</v>
      </c>
      <c r="AA354" s="191">
        <f t="shared" si="219"/>
        <v>912000</v>
      </c>
      <c r="AB354" s="191">
        <v>0</v>
      </c>
      <c r="AC354" s="191">
        <v>0</v>
      </c>
      <c r="AD354" s="191">
        <f t="shared" si="217"/>
        <v>0</v>
      </c>
      <c r="AE354" s="191">
        <v>0</v>
      </c>
      <c r="AF354" s="191">
        <v>0</v>
      </c>
      <c r="AG354" s="187"/>
      <c r="AH354" s="191">
        <f t="shared" si="205"/>
        <v>0</v>
      </c>
      <c r="AI354" s="191">
        <v>0</v>
      </c>
      <c r="AJ354" s="191">
        <v>0</v>
      </c>
      <c r="AK354" s="191">
        <f t="shared" si="218"/>
        <v>0</v>
      </c>
      <c r="AL354" s="255">
        <f t="shared" si="206"/>
        <v>-912000</v>
      </c>
    </row>
    <row r="355" spans="2:38" s="4" customFormat="1" ht="92.25" customHeight="1" thickBot="1" x14ac:dyDescent="0.25">
      <c r="B355" s="158" t="s">
        <v>876</v>
      </c>
      <c r="C355" s="159" t="s">
        <v>1034</v>
      </c>
      <c r="D355" s="160"/>
      <c r="E355" s="190" t="s">
        <v>133</v>
      </c>
      <c r="F355" s="161" t="s">
        <v>175</v>
      </c>
      <c r="G355" s="161" t="s">
        <v>877</v>
      </c>
      <c r="H355" s="282">
        <v>2024</v>
      </c>
      <c r="I355" s="282">
        <v>2026</v>
      </c>
      <c r="J355" s="191">
        <v>0</v>
      </c>
      <c r="K355" s="191">
        <v>0</v>
      </c>
      <c r="L355" s="191">
        <f t="shared" si="220"/>
        <v>0</v>
      </c>
      <c r="M355" s="191">
        <v>0</v>
      </c>
      <c r="N355" s="191">
        <v>0</v>
      </c>
      <c r="O355" s="191">
        <f t="shared" si="221"/>
        <v>0</v>
      </c>
      <c r="P355" s="191">
        <v>14400</v>
      </c>
      <c r="Q355" s="191">
        <v>0</v>
      </c>
      <c r="R355" s="191">
        <f t="shared" si="222"/>
        <v>14400</v>
      </c>
      <c r="S355" s="191">
        <v>14400</v>
      </c>
      <c r="T355" s="191">
        <v>0</v>
      </c>
      <c r="U355" s="191">
        <f t="shared" si="215"/>
        <v>14400</v>
      </c>
      <c r="V355" s="191">
        <v>14400</v>
      </c>
      <c r="W355" s="191">
        <v>0</v>
      </c>
      <c r="X355" s="191">
        <f t="shared" si="216"/>
        <v>14400</v>
      </c>
      <c r="Y355" s="191">
        <f t="shared" si="223"/>
        <v>43200</v>
      </c>
      <c r="Z355" s="191">
        <f t="shared" si="224"/>
        <v>0</v>
      </c>
      <c r="AA355" s="191">
        <f t="shared" si="219"/>
        <v>43200</v>
      </c>
      <c r="AB355" s="191">
        <v>14400</v>
      </c>
      <c r="AC355" s="191">
        <v>0</v>
      </c>
      <c r="AD355" s="191">
        <f t="shared" si="217"/>
        <v>14400</v>
      </c>
      <c r="AE355" s="191">
        <v>0</v>
      </c>
      <c r="AF355" s="191">
        <v>0</v>
      </c>
      <c r="AG355" s="187"/>
      <c r="AH355" s="191">
        <f t="shared" si="205"/>
        <v>0</v>
      </c>
      <c r="AI355" s="191">
        <v>28800</v>
      </c>
      <c r="AJ355" s="191">
        <v>0</v>
      </c>
      <c r="AK355" s="191">
        <f t="shared" si="218"/>
        <v>28800</v>
      </c>
      <c r="AL355" s="255">
        <f t="shared" si="206"/>
        <v>0</v>
      </c>
    </row>
    <row r="356" spans="2:38" s="4" customFormat="1" ht="16.5" thickBot="1" x14ac:dyDescent="0.25">
      <c r="B356" s="113"/>
      <c r="C356" s="114" t="s">
        <v>161</v>
      </c>
      <c r="D356" s="115"/>
      <c r="E356" s="115"/>
      <c r="F356" s="116"/>
      <c r="G356" s="116"/>
      <c r="H356" s="116"/>
      <c r="I356" s="116"/>
      <c r="J356" s="117">
        <f>J344+J342+J333</f>
        <v>5738561.892</v>
      </c>
      <c r="K356" s="117">
        <f t="shared" ref="K356:AL356" si="225">K344+K342+K333</f>
        <v>0</v>
      </c>
      <c r="L356" s="117">
        <f t="shared" si="225"/>
        <v>5738561.892</v>
      </c>
      <c r="M356" s="117">
        <f t="shared" si="225"/>
        <v>23642393.658000004</v>
      </c>
      <c r="N356" s="117">
        <f t="shared" si="225"/>
        <v>0</v>
      </c>
      <c r="O356" s="117">
        <f t="shared" si="225"/>
        <v>23642393.658000004</v>
      </c>
      <c r="P356" s="117">
        <f t="shared" si="225"/>
        <v>5404749.75</v>
      </c>
      <c r="Q356" s="117">
        <f t="shared" si="225"/>
        <v>0</v>
      </c>
      <c r="R356" s="117">
        <f t="shared" si="225"/>
        <v>5404749.75</v>
      </c>
      <c r="S356" s="117">
        <f t="shared" si="225"/>
        <v>5404749.75</v>
      </c>
      <c r="T356" s="117">
        <f t="shared" si="225"/>
        <v>0</v>
      </c>
      <c r="U356" s="117">
        <f t="shared" si="225"/>
        <v>5404749.75</v>
      </c>
      <c r="V356" s="117">
        <f t="shared" si="225"/>
        <v>5404749.75</v>
      </c>
      <c r="W356" s="117">
        <f t="shared" si="225"/>
        <v>0</v>
      </c>
      <c r="X356" s="117">
        <f t="shared" si="225"/>
        <v>5404749.75</v>
      </c>
      <c r="Y356" s="117">
        <f t="shared" si="225"/>
        <v>45595204.799999997</v>
      </c>
      <c r="Z356" s="117">
        <f t="shared" si="225"/>
        <v>0</v>
      </c>
      <c r="AA356" s="117">
        <f t="shared" si="225"/>
        <v>45595204.799999997</v>
      </c>
      <c r="AB356" s="117">
        <f t="shared" si="225"/>
        <v>20190105.299999997</v>
      </c>
      <c r="AC356" s="117">
        <f t="shared" si="225"/>
        <v>0</v>
      </c>
      <c r="AD356" s="117">
        <f t="shared" si="225"/>
        <v>20190105.299999997</v>
      </c>
      <c r="AE356" s="117">
        <f t="shared" si="225"/>
        <v>0</v>
      </c>
      <c r="AF356" s="117">
        <f t="shared" si="225"/>
        <v>0</v>
      </c>
      <c r="AG356" s="117"/>
      <c r="AH356" s="117">
        <f t="shared" si="225"/>
        <v>0</v>
      </c>
      <c r="AI356" s="117">
        <f t="shared" si="225"/>
        <v>9623899.5</v>
      </c>
      <c r="AJ356" s="117">
        <f t="shared" si="225"/>
        <v>0</v>
      </c>
      <c r="AK356" s="117">
        <f>AK344+AK342+AK333</f>
        <v>9623899.5</v>
      </c>
      <c r="AL356" s="122">
        <f t="shared" si="225"/>
        <v>-15781200</v>
      </c>
    </row>
    <row r="357" spans="2:38" s="4" customFormat="1" ht="16.5" thickBot="1" x14ac:dyDescent="0.25">
      <c r="B357" s="85">
        <v>4.5</v>
      </c>
      <c r="C357" s="455" t="s">
        <v>1041</v>
      </c>
      <c r="D357" s="456"/>
      <c r="E357" s="160"/>
      <c r="F357" s="186"/>
      <c r="G357" s="186"/>
      <c r="H357" s="186"/>
      <c r="I357" s="186"/>
      <c r="J357" s="187"/>
      <c r="K357" s="187"/>
      <c r="L357" s="187"/>
      <c r="M357" s="187"/>
      <c r="N357" s="187"/>
      <c r="O357" s="187"/>
      <c r="P357" s="187"/>
      <c r="Q357" s="187"/>
      <c r="R357" s="187"/>
      <c r="S357" s="187"/>
      <c r="T357" s="187"/>
      <c r="U357" s="187"/>
      <c r="V357" s="187"/>
      <c r="W357" s="187"/>
      <c r="X357" s="187"/>
      <c r="Y357" s="187"/>
      <c r="Z357" s="187"/>
      <c r="AA357" s="187"/>
      <c r="AB357" s="187"/>
      <c r="AC357" s="187"/>
      <c r="AD357" s="187"/>
      <c r="AE357" s="187"/>
      <c r="AF357" s="187"/>
      <c r="AG357" s="187"/>
      <c r="AH357" s="187"/>
      <c r="AI357" s="187"/>
      <c r="AJ357" s="187"/>
      <c r="AK357" s="187"/>
      <c r="AL357" s="188"/>
    </row>
    <row r="358" spans="2:38" s="4" customFormat="1" ht="16.5" thickBot="1" x14ac:dyDescent="0.25">
      <c r="B358" s="158"/>
      <c r="C358" s="189" t="s">
        <v>77</v>
      </c>
      <c r="D358" s="160"/>
      <c r="E358" s="160"/>
      <c r="F358" s="186"/>
      <c r="G358" s="186"/>
      <c r="H358" s="186"/>
      <c r="I358" s="186"/>
      <c r="J358" s="187"/>
      <c r="K358" s="187"/>
      <c r="L358" s="187"/>
      <c r="M358" s="187"/>
      <c r="N358" s="187"/>
      <c r="O358" s="187"/>
      <c r="P358" s="187"/>
      <c r="Q358" s="187"/>
      <c r="R358" s="187"/>
      <c r="S358" s="187"/>
      <c r="T358" s="187"/>
      <c r="U358" s="187"/>
      <c r="V358" s="187"/>
      <c r="W358" s="187"/>
      <c r="X358" s="187"/>
      <c r="Y358" s="187"/>
      <c r="Z358" s="187"/>
      <c r="AA358" s="187"/>
      <c r="AB358" s="187"/>
      <c r="AC358" s="187"/>
      <c r="AD358" s="187"/>
      <c r="AE358" s="187"/>
      <c r="AF358" s="187"/>
      <c r="AG358" s="187"/>
      <c r="AH358" s="187"/>
      <c r="AI358" s="187"/>
      <c r="AJ358" s="187"/>
      <c r="AK358" s="187"/>
      <c r="AL358" s="425"/>
    </row>
    <row r="359" spans="2:38" s="4" customFormat="1" ht="73.5" customHeight="1" thickBot="1" x14ac:dyDescent="0.25">
      <c r="B359" s="422" t="s">
        <v>1043</v>
      </c>
      <c r="C359" s="430" t="s">
        <v>1042</v>
      </c>
      <c r="D359" s="423"/>
      <c r="E359" s="431" t="s">
        <v>133</v>
      </c>
      <c r="F359" s="432" t="s">
        <v>863</v>
      </c>
      <c r="G359" s="432" t="s">
        <v>1055</v>
      </c>
      <c r="H359" s="432">
        <v>2023</v>
      </c>
      <c r="I359" s="432">
        <v>2026</v>
      </c>
      <c r="J359" s="433">
        <f>SUM(J360:J365)</f>
        <v>0</v>
      </c>
      <c r="K359" s="433">
        <f>SUM(K360:K365)</f>
        <v>0</v>
      </c>
      <c r="L359" s="433">
        <f t="shared" ref="L359:L368" si="226">SUM(J359:K359)</f>
        <v>0</v>
      </c>
      <c r="M359" s="433">
        <f>SUM(M360:M365)</f>
        <v>2120145</v>
      </c>
      <c r="N359" s="433">
        <f>SUM(N360:N365)</f>
        <v>11000000</v>
      </c>
      <c r="O359" s="433">
        <f t="shared" ref="O359:O368" si="227">SUM(M359:N359)</f>
        <v>13120145</v>
      </c>
      <c r="P359" s="433">
        <f>SUM(P360:P365)</f>
        <v>782145</v>
      </c>
      <c r="Q359" s="433">
        <f>SUM(Q360:Q365)</f>
        <v>20000000</v>
      </c>
      <c r="R359" s="433">
        <f t="shared" ref="R359:R368" si="228">SUM(P359:Q359)</f>
        <v>20782145</v>
      </c>
      <c r="S359" s="433">
        <f>SUM(S360:S365)</f>
        <v>1361158</v>
      </c>
      <c r="T359" s="429">
        <f>SUM(T360:T365)</f>
        <v>20000000</v>
      </c>
      <c r="U359" s="429">
        <f t="shared" ref="U359:U368" si="229">SUM(S359:T359)</f>
        <v>21361158</v>
      </c>
      <c r="V359" s="429">
        <f>SUM(V360:V365)</f>
        <v>1361158</v>
      </c>
      <c r="W359" s="429">
        <f>SUM(W360:W365)</f>
        <v>9000000</v>
      </c>
      <c r="X359" s="429">
        <f t="shared" ref="X359:X368" si="230">SUM(V359:W359)</f>
        <v>10361158</v>
      </c>
      <c r="Y359" s="429">
        <f t="shared" ref="Y359:Z365" si="231">J359+M359+P359+S359+V359</f>
        <v>5624606</v>
      </c>
      <c r="Z359" s="429">
        <f t="shared" si="231"/>
        <v>60000000</v>
      </c>
      <c r="AA359" s="429">
        <f t="shared" ref="AA359:AA368" si="232">SUM(Y359:Z359)</f>
        <v>65624606</v>
      </c>
      <c r="AB359" s="429">
        <f>SUM(AB360:AB365)</f>
        <v>1003302.7</v>
      </c>
      <c r="AC359" s="429">
        <f>SUM(AC360:AC365)</f>
        <v>0</v>
      </c>
      <c r="AD359" s="429">
        <f t="shared" ref="AD359:AD368" si="233">SUM(AB359:AC359)</f>
        <v>1003302.7</v>
      </c>
      <c r="AE359" s="429">
        <f>SUM(AE360:AE365)</f>
        <v>0</v>
      </c>
      <c r="AF359" s="429">
        <f>SUM(AF360:AF365)</f>
        <v>0</v>
      </c>
      <c r="AG359" s="429"/>
      <c r="AH359" s="429">
        <f t="shared" ref="AH359:AH368" si="234">AE359+AF359</f>
        <v>0</v>
      </c>
      <c r="AI359" s="429">
        <f>SUM(AI360:AI365)</f>
        <v>1003302.7</v>
      </c>
      <c r="AJ359" s="429">
        <f>SUM(AJ360:AJ365)</f>
        <v>0</v>
      </c>
      <c r="AK359" s="429">
        <f>SUM(AI359:AJ359)</f>
        <v>1003302.7</v>
      </c>
      <c r="AL359" s="437">
        <f t="shared" ref="AL359:AL365" si="235">SUM(AK359+AH359+AD359)-AA359</f>
        <v>-63618000.600000001</v>
      </c>
    </row>
    <row r="360" spans="2:38" s="4" customFormat="1" ht="83.25" customHeight="1" thickBot="1" x14ac:dyDescent="0.25">
      <c r="B360" s="158" t="s">
        <v>1044</v>
      </c>
      <c r="C360" s="159" t="s">
        <v>1053</v>
      </c>
      <c r="D360" s="160"/>
      <c r="E360" s="190" t="s">
        <v>133</v>
      </c>
      <c r="F360" s="161" t="s">
        <v>1054</v>
      </c>
      <c r="G360" s="161" t="s">
        <v>1055</v>
      </c>
      <c r="H360" s="282">
        <v>2023</v>
      </c>
      <c r="I360" s="282">
        <v>2023</v>
      </c>
      <c r="J360" s="191">
        <v>0</v>
      </c>
      <c r="K360" s="191">
        <v>0</v>
      </c>
      <c r="L360" s="191">
        <f t="shared" si="226"/>
        <v>0</v>
      </c>
      <c r="M360" s="191">
        <v>1026000</v>
      </c>
      <c r="N360" s="191">
        <v>0</v>
      </c>
      <c r="O360" s="191">
        <f t="shared" si="227"/>
        <v>1026000</v>
      </c>
      <c r="P360" s="191">
        <v>0</v>
      </c>
      <c r="Q360" s="191">
        <v>0</v>
      </c>
      <c r="R360" s="191">
        <f t="shared" si="228"/>
        <v>0</v>
      </c>
      <c r="S360" s="191">
        <v>0</v>
      </c>
      <c r="T360" s="191">
        <v>0</v>
      </c>
      <c r="U360" s="191">
        <f t="shared" si="229"/>
        <v>0</v>
      </c>
      <c r="V360" s="191">
        <v>0</v>
      </c>
      <c r="W360" s="191">
        <v>0</v>
      </c>
      <c r="X360" s="191">
        <f t="shared" si="230"/>
        <v>0</v>
      </c>
      <c r="Y360" s="191">
        <f t="shared" si="231"/>
        <v>1026000</v>
      </c>
      <c r="Z360" s="191">
        <f t="shared" si="231"/>
        <v>0</v>
      </c>
      <c r="AA360" s="191">
        <f t="shared" si="232"/>
        <v>1026000</v>
      </c>
      <c r="AB360" s="191">
        <v>0</v>
      </c>
      <c r="AC360" s="191">
        <v>0</v>
      </c>
      <c r="AD360" s="191">
        <f t="shared" si="233"/>
        <v>0</v>
      </c>
      <c r="AE360" s="191">
        <v>0</v>
      </c>
      <c r="AF360" s="191">
        <v>0</v>
      </c>
      <c r="AG360" s="191"/>
      <c r="AH360" s="191">
        <f t="shared" si="234"/>
        <v>0</v>
      </c>
      <c r="AI360" s="191">
        <v>0</v>
      </c>
      <c r="AJ360" s="191">
        <v>0</v>
      </c>
      <c r="AK360" s="191">
        <f t="shared" ref="AK360:AK368" si="236">SUM(AI360:AJ360)</f>
        <v>0</v>
      </c>
      <c r="AL360" s="437">
        <f t="shared" si="235"/>
        <v>-1026000</v>
      </c>
    </row>
    <row r="361" spans="2:38" s="4" customFormat="1" ht="63.75" thickBot="1" x14ac:dyDescent="0.25">
      <c r="B361" s="158" t="s">
        <v>1045</v>
      </c>
      <c r="C361" s="159" t="s">
        <v>1056</v>
      </c>
      <c r="D361" s="160"/>
      <c r="E361" s="190" t="s">
        <v>133</v>
      </c>
      <c r="F361" s="161" t="s">
        <v>1057</v>
      </c>
      <c r="G361" s="161" t="s">
        <v>1055</v>
      </c>
      <c r="H361" s="282">
        <v>2023</v>
      </c>
      <c r="I361" s="282">
        <v>2023</v>
      </c>
      <c r="J361" s="191">
        <v>0</v>
      </c>
      <c r="K361" s="191">
        <v>0</v>
      </c>
      <c r="L361" s="191">
        <f t="shared" si="226"/>
        <v>0</v>
      </c>
      <c r="M361" s="191">
        <v>312000</v>
      </c>
      <c r="N361" s="191">
        <v>0</v>
      </c>
      <c r="O361" s="191">
        <f t="shared" si="227"/>
        <v>312000</v>
      </c>
      <c r="P361" s="191">
        <v>0</v>
      </c>
      <c r="Q361" s="191">
        <v>0</v>
      </c>
      <c r="R361" s="191">
        <f t="shared" si="228"/>
        <v>0</v>
      </c>
      <c r="S361" s="191">
        <v>0</v>
      </c>
      <c r="T361" s="191">
        <v>0</v>
      </c>
      <c r="U361" s="191">
        <f t="shared" si="229"/>
        <v>0</v>
      </c>
      <c r="V361" s="191">
        <v>0</v>
      </c>
      <c r="W361" s="191">
        <v>0</v>
      </c>
      <c r="X361" s="191">
        <f t="shared" si="230"/>
        <v>0</v>
      </c>
      <c r="Y361" s="191">
        <f t="shared" si="231"/>
        <v>312000</v>
      </c>
      <c r="Z361" s="191">
        <f t="shared" si="231"/>
        <v>0</v>
      </c>
      <c r="AA361" s="191">
        <f t="shared" si="232"/>
        <v>312000</v>
      </c>
      <c r="AB361" s="191">
        <v>0</v>
      </c>
      <c r="AC361" s="191">
        <v>0</v>
      </c>
      <c r="AD361" s="191">
        <f t="shared" si="233"/>
        <v>0</v>
      </c>
      <c r="AE361" s="191">
        <v>0</v>
      </c>
      <c r="AF361" s="191">
        <v>0</v>
      </c>
      <c r="AG361" s="191"/>
      <c r="AH361" s="191">
        <f t="shared" si="234"/>
        <v>0</v>
      </c>
      <c r="AI361" s="191">
        <v>0</v>
      </c>
      <c r="AJ361" s="191">
        <v>0</v>
      </c>
      <c r="AK361" s="191">
        <f t="shared" si="236"/>
        <v>0</v>
      </c>
      <c r="AL361" s="437">
        <f t="shared" si="235"/>
        <v>-312000</v>
      </c>
    </row>
    <row r="362" spans="2:38" s="4" customFormat="1" ht="54" customHeight="1" thickBot="1" x14ac:dyDescent="0.25">
      <c r="B362" s="158" t="s">
        <v>1046</v>
      </c>
      <c r="C362" s="159" t="s">
        <v>1058</v>
      </c>
      <c r="D362" s="160"/>
      <c r="E362" s="190" t="s">
        <v>1059</v>
      </c>
      <c r="F362" s="161" t="s">
        <v>863</v>
      </c>
      <c r="G362" s="161" t="s">
        <v>1060</v>
      </c>
      <c r="H362" s="282">
        <v>2023</v>
      </c>
      <c r="I362" s="282">
        <v>2024</v>
      </c>
      <c r="J362" s="191">
        <v>0</v>
      </c>
      <c r="K362" s="191">
        <v>0</v>
      </c>
      <c r="L362" s="191">
        <f t="shared" si="226"/>
        <v>0</v>
      </c>
      <c r="M362" s="191">
        <v>782145</v>
      </c>
      <c r="N362" s="191">
        <v>0</v>
      </c>
      <c r="O362" s="191">
        <f t="shared" si="227"/>
        <v>782145</v>
      </c>
      <c r="P362" s="191">
        <v>782145</v>
      </c>
      <c r="Q362" s="191">
        <v>0</v>
      </c>
      <c r="R362" s="191">
        <f t="shared" si="228"/>
        <v>782145</v>
      </c>
      <c r="S362" s="191">
        <v>0</v>
      </c>
      <c r="T362" s="191">
        <v>0</v>
      </c>
      <c r="U362" s="191">
        <f t="shared" si="229"/>
        <v>0</v>
      </c>
      <c r="V362" s="191">
        <v>0</v>
      </c>
      <c r="W362" s="191">
        <v>0</v>
      </c>
      <c r="X362" s="191">
        <f t="shared" si="230"/>
        <v>0</v>
      </c>
      <c r="Y362" s="191">
        <f t="shared" si="231"/>
        <v>1564290</v>
      </c>
      <c r="Z362" s="191">
        <f t="shared" si="231"/>
        <v>0</v>
      </c>
      <c r="AA362" s="191">
        <f t="shared" si="232"/>
        <v>1564290</v>
      </c>
      <c r="AB362" s="191">
        <v>98144.7</v>
      </c>
      <c r="AC362" s="191">
        <v>0</v>
      </c>
      <c r="AD362" s="191">
        <f t="shared" si="233"/>
        <v>98144.7</v>
      </c>
      <c r="AE362" s="191">
        <v>0</v>
      </c>
      <c r="AF362" s="191">
        <v>0</v>
      </c>
      <c r="AG362" s="191"/>
      <c r="AH362" s="191">
        <f t="shared" si="234"/>
        <v>0</v>
      </c>
      <c r="AI362" s="191">
        <v>98144.7</v>
      </c>
      <c r="AJ362" s="191">
        <v>0</v>
      </c>
      <c r="AK362" s="191">
        <f t="shared" si="236"/>
        <v>98144.7</v>
      </c>
      <c r="AL362" s="437">
        <f t="shared" si="235"/>
        <v>-1368000.6</v>
      </c>
    </row>
    <row r="363" spans="2:38" s="4" customFormat="1" ht="69" customHeight="1" thickBot="1" x14ac:dyDescent="0.25">
      <c r="B363" s="158" t="s">
        <v>1047</v>
      </c>
      <c r="C363" s="159" t="s">
        <v>1061</v>
      </c>
      <c r="D363" s="160"/>
      <c r="E363" s="190" t="s">
        <v>1062</v>
      </c>
      <c r="F363" s="161" t="s">
        <v>863</v>
      </c>
      <c r="G363" s="161" t="s">
        <v>1063</v>
      </c>
      <c r="H363" s="282">
        <v>2023</v>
      </c>
      <c r="I363" s="282">
        <v>2025</v>
      </c>
      <c r="J363" s="191">
        <v>0</v>
      </c>
      <c r="K363" s="191">
        <v>0</v>
      </c>
      <c r="L363" s="191">
        <f t="shared" si="226"/>
        <v>0</v>
      </c>
      <c r="M363" s="191">
        <v>0</v>
      </c>
      <c r="N363" s="191">
        <v>11000000</v>
      </c>
      <c r="O363" s="191">
        <f t="shared" si="227"/>
        <v>11000000</v>
      </c>
      <c r="P363" s="191">
        <v>0</v>
      </c>
      <c r="Q363" s="191">
        <v>11000000</v>
      </c>
      <c r="R363" s="191">
        <f t="shared" si="228"/>
        <v>11000000</v>
      </c>
      <c r="S363" s="191">
        <v>0</v>
      </c>
      <c r="T363" s="191">
        <v>11000000</v>
      </c>
      <c r="U363" s="191">
        <f t="shared" si="229"/>
        <v>11000000</v>
      </c>
      <c r="V363" s="191">
        <v>0</v>
      </c>
      <c r="W363" s="191">
        <v>0</v>
      </c>
      <c r="X363" s="191">
        <f t="shared" si="230"/>
        <v>0</v>
      </c>
      <c r="Y363" s="191">
        <f t="shared" si="231"/>
        <v>0</v>
      </c>
      <c r="Z363" s="191">
        <f t="shared" si="231"/>
        <v>33000000</v>
      </c>
      <c r="AA363" s="191">
        <f t="shared" si="232"/>
        <v>33000000</v>
      </c>
      <c r="AB363" s="191">
        <v>0</v>
      </c>
      <c r="AC363" s="191">
        <v>0</v>
      </c>
      <c r="AD363" s="191">
        <f t="shared" si="233"/>
        <v>0</v>
      </c>
      <c r="AE363" s="191">
        <v>0</v>
      </c>
      <c r="AF363" s="191">
        <v>0</v>
      </c>
      <c r="AG363" s="191"/>
      <c r="AH363" s="191">
        <f t="shared" si="234"/>
        <v>0</v>
      </c>
      <c r="AI363" s="191">
        <v>0</v>
      </c>
      <c r="AJ363" s="191">
        <v>0</v>
      </c>
      <c r="AK363" s="191">
        <f t="shared" si="236"/>
        <v>0</v>
      </c>
      <c r="AL363" s="437">
        <f t="shared" si="235"/>
        <v>-33000000</v>
      </c>
    </row>
    <row r="364" spans="2:38" s="4" customFormat="1" ht="63.75" thickBot="1" x14ac:dyDescent="0.25">
      <c r="B364" s="158" t="s">
        <v>1048</v>
      </c>
      <c r="C364" s="159" t="s">
        <v>1064</v>
      </c>
      <c r="D364" s="160"/>
      <c r="E364" s="190" t="s">
        <v>1065</v>
      </c>
      <c r="F364" s="161" t="s">
        <v>863</v>
      </c>
      <c r="G364" s="161" t="s">
        <v>1067</v>
      </c>
      <c r="H364" s="282">
        <v>2024</v>
      </c>
      <c r="I364" s="282">
        <v>2026</v>
      </c>
      <c r="J364" s="191">
        <v>0</v>
      </c>
      <c r="K364" s="191">
        <v>0</v>
      </c>
      <c r="L364" s="191">
        <f t="shared" si="226"/>
        <v>0</v>
      </c>
      <c r="M364" s="191">
        <v>0</v>
      </c>
      <c r="N364" s="191">
        <v>0</v>
      </c>
      <c r="O364" s="191">
        <f t="shared" si="227"/>
        <v>0</v>
      </c>
      <c r="P364" s="191">
        <v>0</v>
      </c>
      <c r="Q364" s="191">
        <v>9000000</v>
      </c>
      <c r="R364" s="191">
        <f t="shared" si="228"/>
        <v>9000000</v>
      </c>
      <c r="S364" s="191">
        <v>0</v>
      </c>
      <c r="T364" s="191">
        <v>9000000</v>
      </c>
      <c r="U364" s="191">
        <f t="shared" si="229"/>
        <v>9000000</v>
      </c>
      <c r="V364" s="191">
        <v>0</v>
      </c>
      <c r="W364" s="191">
        <v>9000000</v>
      </c>
      <c r="X364" s="191">
        <f t="shared" si="230"/>
        <v>9000000</v>
      </c>
      <c r="Y364" s="191">
        <f t="shared" si="231"/>
        <v>0</v>
      </c>
      <c r="Z364" s="191">
        <f t="shared" si="231"/>
        <v>27000000</v>
      </c>
      <c r="AA364" s="191">
        <f t="shared" si="232"/>
        <v>27000000</v>
      </c>
      <c r="AB364" s="191">
        <v>0</v>
      </c>
      <c r="AC364" s="191">
        <v>0</v>
      </c>
      <c r="AD364" s="191">
        <f t="shared" si="233"/>
        <v>0</v>
      </c>
      <c r="AE364" s="191">
        <v>0</v>
      </c>
      <c r="AF364" s="191">
        <v>0</v>
      </c>
      <c r="AG364" s="191"/>
      <c r="AH364" s="191">
        <f t="shared" si="234"/>
        <v>0</v>
      </c>
      <c r="AI364" s="191">
        <v>0</v>
      </c>
      <c r="AJ364" s="191">
        <v>0</v>
      </c>
      <c r="AK364" s="191">
        <f t="shared" si="236"/>
        <v>0</v>
      </c>
      <c r="AL364" s="437">
        <f t="shared" si="235"/>
        <v>-27000000</v>
      </c>
    </row>
    <row r="365" spans="2:38" s="4" customFormat="1" ht="101.25" customHeight="1" thickBot="1" x14ac:dyDescent="0.25">
      <c r="B365" s="158" t="s">
        <v>1049</v>
      </c>
      <c r="C365" s="159" t="s">
        <v>1068</v>
      </c>
      <c r="D365" s="160"/>
      <c r="E365" s="190" t="s">
        <v>1066</v>
      </c>
      <c r="F365" s="161" t="s">
        <v>863</v>
      </c>
      <c r="G365" s="161" t="s">
        <v>1067</v>
      </c>
      <c r="H365" s="282">
        <v>2025</v>
      </c>
      <c r="I365" s="282">
        <v>2026</v>
      </c>
      <c r="J365" s="191">
        <v>0</v>
      </c>
      <c r="K365" s="191">
        <v>0</v>
      </c>
      <c r="L365" s="191">
        <f t="shared" si="226"/>
        <v>0</v>
      </c>
      <c r="M365" s="191">
        <v>0</v>
      </c>
      <c r="N365" s="191">
        <v>0</v>
      </c>
      <c r="O365" s="191">
        <f t="shared" si="227"/>
        <v>0</v>
      </c>
      <c r="P365" s="191">
        <v>0</v>
      </c>
      <c r="Q365" s="191">
        <v>0</v>
      </c>
      <c r="R365" s="191">
        <f t="shared" si="228"/>
        <v>0</v>
      </c>
      <c r="S365" s="191">
        <v>1361158</v>
      </c>
      <c r="T365" s="191">
        <v>0</v>
      </c>
      <c r="U365" s="191">
        <f t="shared" si="229"/>
        <v>1361158</v>
      </c>
      <c r="V365" s="191">
        <v>1361158</v>
      </c>
      <c r="W365" s="191">
        <v>0</v>
      </c>
      <c r="X365" s="191">
        <f t="shared" si="230"/>
        <v>1361158</v>
      </c>
      <c r="Y365" s="191">
        <f t="shared" si="231"/>
        <v>2722316</v>
      </c>
      <c r="Z365" s="191">
        <f t="shared" si="231"/>
        <v>0</v>
      </c>
      <c r="AA365" s="191">
        <f t="shared" si="232"/>
        <v>2722316</v>
      </c>
      <c r="AB365" s="191">
        <f>905158</f>
        <v>905158</v>
      </c>
      <c r="AC365" s="191">
        <v>0</v>
      </c>
      <c r="AD365" s="191">
        <f t="shared" si="233"/>
        <v>905158</v>
      </c>
      <c r="AE365" s="191">
        <v>0</v>
      </c>
      <c r="AF365" s="191">
        <v>0</v>
      </c>
      <c r="AG365" s="191"/>
      <c r="AH365" s="191">
        <f t="shared" si="234"/>
        <v>0</v>
      </c>
      <c r="AI365" s="191">
        <f>905158</f>
        <v>905158</v>
      </c>
      <c r="AJ365" s="191">
        <v>0</v>
      </c>
      <c r="AK365" s="191">
        <f t="shared" si="236"/>
        <v>905158</v>
      </c>
      <c r="AL365" s="437">
        <f t="shared" si="235"/>
        <v>-912000</v>
      </c>
    </row>
    <row r="366" spans="2:38" s="4" customFormat="1" ht="104.25" customHeight="1" thickBot="1" x14ac:dyDescent="0.25">
      <c r="B366" s="422" t="s">
        <v>1050</v>
      </c>
      <c r="C366" s="430" t="s">
        <v>1069</v>
      </c>
      <c r="D366" s="423"/>
      <c r="E366" s="432" t="s">
        <v>1066</v>
      </c>
      <c r="F366" s="432" t="s">
        <v>1076</v>
      </c>
      <c r="G366" s="432" t="s">
        <v>1075</v>
      </c>
      <c r="H366" s="432">
        <v>2023</v>
      </c>
      <c r="I366" s="432">
        <v>2026</v>
      </c>
      <c r="J366" s="429">
        <f>SUM(J368+J367)</f>
        <v>0</v>
      </c>
      <c r="K366" s="429">
        <f>SUM(K368+K367)</f>
        <v>0</v>
      </c>
      <c r="L366" s="429">
        <f t="shared" si="226"/>
        <v>0</v>
      </c>
      <c r="M366" s="429">
        <f>SUM(M368+M367)</f>
        <v>2703473</v>
      </c>
      <c r="N366" s="429">
        <f>SUM(N368+N367)</f>
        <v>0</v>
      </c>
      <c r="O366" s="429">
        <f t="shared" si="227"/>
        <v>2703473</v>
      </c>
      <c r="P366" s="429">
        <f>SUM(P368+P367)</f>
        <v>2703473</v>
      </c>
      <c r="Q366" s="429">
        <f>SUM(Q368+Q367)</f>
        <v>0</v>
      </c>
      <c r="R366" s="429">
        <f t="shared" si="228"/>
        <v>2703473</v>
      </c>
      <c r="S366" s="429">
        <f>SUM(S368+S367)</f>
        <v>2250894</v>
      </c>
      <c r="T366" s="429">
        <f>SUM(T368+T367)</f>
        <v>0</v>
      </c>
      <c r="U366" s="429">
        <f t="shared" si="229"/>
        <v>2250894</v>
      </c>
      <c r="V366" s="429">
        <f>SUM(V368+V367)</f>
        <v>2250894</v>
      </c>
      <c r="W366" s="429">
        <f>SUM(W368+W367)</f>
        <v>0</v>
      </c>
      <c r="X366" s="429">
        <f t="shared" si="230"/>
        <v>2250894</v>
      </c>
      <c r="Y366" s="429">
        <f>SUM(Y368+Y367)</f>
        <v>9908734</v>
      </c>
      <c r="Z366" s="429">
        <f>SUM(Z368+Z367)</f>
        <v>0</v>
      </c>
      <c r="AA366" s="429">
        <f t="shared" si="232"/>
        <v>9908734</v>
      </c>
      <c r="AB366" s="429">
        <f>SUM(AB368+AB367)</f>
        <v>5406946</v>
      </c>
      <c r="AC366" s="429">
        <f>SUM(AC368+AC367)</f>
        <v>0</v>
      </c>
      <c r="AD366" s="429">
        <f t="shared" si="233"/>
        <v>5406946</v>
      </c>
      <c r="AE366" s="429">
        <f>SUM(AE368+AE367)</f>
        <v>0</v>
      </c>
      <c r="AF366" s="429">
        <f>SUM(AF368+AF367)</f>
        <v>0</v>
      </c>
      <c r="AG366" s="424"/>
      <c r="AH366" s="429">
        <f t="shared" si="234"/>
        <v>0</v>
      </c>
      <c r="AI366" s="429">
        <f>SUM(AI368+AI367)</f>
        <v>4501788</v>
      </c>
      <c r="AJ366" s="429">
        <f>SUM(AJ368+AJ367)</f>
        <v>0</v>
      </c>
      <c r="AK366" s="429">
        <f t="shared" si="236"/>
        <v>4501788</v>
      </c>
      <c r="AL366" s="429">
        <f>SUM(AL368+AL367)</f>
        <v>0</v>
      </c>
    </row>
    <row r="367" spans="2:38" s="4" customFormat="1" ht="62.25" customHeight="1" thickBot="1" x14ac:dyDescent="0.3">
      <c r="B367" s="158" t="s">
        <v>1051</v>
      </c>
      <c r="C367" s="159" t="s">
        <v>1071</v>
      </c>
      <c r="D367" s="160"/>
      <c r="E367" s="190" t="s">
        <v>1066</v>
      </c>
      <c r="F367" s="161" t="s">
        <v>85</v>
      </c>
      <c r="G367" s="434" t="s">
        <v>1074</v>
      </c>
      <c r="H367" s="428">
        <v>2023</v>
      </c>
      <c r="I367" s="428">
        <v>2024</v>
      </c>
      <c r="J367" s="191">
        <v>0</v>
      </c>
      <c r="K367" s="191">
        <v>0</v>
      </c>
      <c r="L367" s="191">
        <f t="shared" si="226"/>
        <v>0</v>
      </c>
      <c r="M367" s="191">
        <v>452579</v>
      </c>
      <c r="N367" s="191">
        <v>0</v>
      </c>
      <c r="O367" s="191">
        <f t="shared" si="227"/>
        <v>452579</v>
      </c>
      <c r="P367" s="191">
        <v>452579</v>
      </c>
      <c r="Q367" s="191">
        <v>0</v>
      </c>
      <c r="R367" s="191">
        <f t="shared" si="228"/>
        <v>452579</v>
      </c>
      <c r="S367" s="191">
        <v>0</v>
      </c>
      <c r="T367" s="191">
        <v>0</v>
      </c>
      <c r="U367" s="191">
        <f t="shared" si="229"/>
        <v>0</v>
      </c>
      <c r="V367" s="191">
        <v>0</v>
      </c>
      <c r="W367" s="191">
        <v>0</v>
      </c>
      <c r="X367" s="191">
        <f t="shared" si="230"/>
        <v>0</v>
      </c>
      <c r="Y367" s="191">
        <f>J367+M367+P367+S367+V367</f>
        <v>905158</v>
      </c>
      <c r="Z367" s="191">
        <v>0</v>
      </c>
      <c r="AA367" s="191">
        <f t="shared" si="232"/>
        <v>905158</v>
      </c>
      <c r="AB367" s="191">
        <v>905158</v>
      </c>
      <c r="AC367" s="191">
        <v>0</v>
      </c>
      <c r="AD367" s="191">
        <f t="shared" si="233"/>
        <v>905158</v>
      </c>
      <c r="AE367" s="191">
        <v>0</v>
      </c>
      <c r="AF367" s="191">
        <v>0</v>
      </c>
      <c r="AG367" s="191"/>
      <c r="AH367" s="191">
        <f t="shared" si="234"/>
        <v>0</v>
      </c>
      <c r="AI367" s="191">
        <v>0</v>
      </c>
      <c r="AJ367" s="191">
        <f>SUM(AH367:AI367)</f>
        <v>0</v>
      </c>
      <c r="AK367" s="191">
        <f t="shared" si="236"/>
        <v>0</v>
      </c>
      <c r="AL367" s="255">
        <f>SUM(AK367+AH367+AD367)-AA367</f>
        <v>0</v>
      </c>
    </row>
    <row r="368" spans="2:38" s="4" customFormat="1" ht="91.5" customHeight="1" thickBot="1" x14ac:dyDescent="0.25">
      <c r="B368" s="158" t="s">
        <v>1052</v>
      </c>
      <c r="C368" s="159" t="s">
        <v>1072</v>
      </c>
      <c r="D368" s="160"/>
      <c r="E368" s="190" t="s">
        <v>1066</v>
      </c>
      <c r="F368" s="161" t="s">
        <v>1073</v>
      </c>
      <c r="G368" s="161" t="s">
        <v>1075</v>
      </c>
      <c r="H368" s="428">
        <v>2023</v>
      </c>
      <c r="I368" s="428">
        <v>2026</v>
      </c>
      <c r="J368" s="191">
        <v>0</v>
      </c>
      <c r="K368" s="191">
        <v>0</v>
      </c>
      <c r="L368" s="191">
        <f t="shared" si="226"/>
        <v>0</v>
      </c>
      <c r="M368" s="191">
        <v>2250894</v>
      </c>
      <c r="N368" s="191">
        <v>0</v>
      </c>
      <c r="O368" s="191">
        <f t="shared" si="227"/>
        <v>2250894</v>
      </c>
      <c r="P368" s="191">
        <v>2250894</v>
      </c>
      <c r="Q368" s="191">
        <v>0</v>
      </c>
      <c r="R368" s="191">
        <f t="shared" si="228"/>
        <v>2250894</v>
      </c>
      <c r="S368" s="191">
        <v>2250894</v>
      </c>
      <c r="T368" s="191">
        <v>0</v>
      </c>
      <c r="U368" s="191">
        <f t="shared" si="229"/>
        <v>2250894</v>
      </c>
      <c r="V368" s="191">
        <v>2250894</v>
      </c>
      <c r="W368" s="191">
        <v>0</v>
      </c>
      <c r="X368" s="191">
        <f t="shared" si="230"/>
        <v>2250894</v>
      </c>
      <c r="Y368" s="191">
        <f>J368+M368+P368+S368+V368</f>
        <v>9003576</v>
      </c>
      <c r="Z368" s="191">
        <v>0</v>
      </c>
      <c r="AA368" s="191">
        <f t="shared" si="232"/>
        <v>9003576</v>
      </c>
      <c r="AB368" s="191">
        <f>2*2250894</f>
        <v>4501788</v>
      </c>
      <c r="AC368" s="191"/>
      <c r="AD368" s="191">
        <f t="shared" si="233"/>
        <v>4501788</v>
      </c>
      <c r="AE368" s="191">
        <v>0</v>
      </c>
      <c r="AF368" s="191">
        <v>0</v>
      </c>
      <c r="AG368" s="191"/>
      <c r="AH368" s="191">
        <f t="shared" si="234"/>
        <v>0</v>
      </c>
      <c r="AI368" s="191">
        <f>2*2250894</f>
        <v>4501788</v>
      </c>
      <c r="AJ368" s="191">
        <v>0</v>
      </c>
      <c r="AK368" s="191">
        <f t="shared" si="236"/>
        <v>4501788</v>
      </c>
      <c r="AL368" s="255">
        <f>SUM(AK368+AH368+AD368)-AA368</f>
        <v>0</v>
      </c>
    </row>
    <row r="369" spans="2:39" s="4" customFormat="1" ht="16.5" thickBot="1" x14ac:dyDescent="0.25">
      <c r="B369" s="158"/>
      <c r="C369" s="427" t="s">
        <v>1077</v>
      </c>
      <c r="D369" s="160"/>
      <c r="E369" s="160"/>
      <c r="F369" s="186"/>
      <c r="G369" s="186"/>
      <c r="H369" s="426"/>
      <c r="I369" s="426"/>
      <c r="J369" s="187">
        <f>J359+J366</f>
        <v>0</v>
      </c>
      <c r="K369" s="187">
        <f t="shared" ref="K369:AL369" si="237">K359+K366</f>
        <v>0</v>
      </c>
      <c r="L369" s="187">
        <f t="shared" si="237"/>
        <v>0</v>
      </c>
      <c r="M369" s="187">
        <f t="shared" si="237"/>
        <v>4823618</v>
      </c>
      <c r="N369" s="187">
        <f t="shared" si="237"/>
        <v>11000000</v>
      </c>
      <c r="O369" s="187">
        <f t="shared" si="237"/>
        <v>15823618</v>
      </c>
      <c r="P369" s="187">
        <f t="shared" si="237"/>
        <v>3485618</v>
      </c>
      <c r="Q369" s="187">
        <f t="shared" si="237"/>
        <v>20000000</v>
      </c>
      <c r="R369" s="187">
        <f t="shared" si="237"/>
        <v>23485618</v>
      </c>
      <c r="S369" s="187">
        <f t="shared" si="237"/>
        <v>3612052</v>
      </c>
      <c r="T369" s="187">
        <f t="shared" si="237"/>
        <v>20000000</v>
      </c>
      <c r="U369" s="187">
        <f t="shared" si="237"/>
        <v>23612052</v>
      </c>
      <c r="V369" s="187">
        <f t="shared" si="237"/>
        <v>3612052</v>
      </c>
      <c r="W369" s="187">
        <f t="shared" si="237"/>
        <v>9000000</v>
      </c>
      <c r="X369" s="187">
        <f t="shared" si="237"/>
        <v>12612052</v>
      </c>
      <c r="Y369" s="187">
        <f t="shared" si="237"/>
        <v>15533340</v>
      </c>
      <c r="Z369" s="187">
        <f t="shared" si="237"/>
        <v>60000000</v>
      </c>
      <c r="AA369" s="187">
        <f t="shared" si="237"/>
        <v>75533340</v>
      </c>
      <c r="AB369" s="187">
        <f t="shared" si="237"/>
        <v>6410248.7000000002</v>
      </c>
      <c r="AC369" s="187">
        <f t="shared" si="237"/>
        <v>0</v>
      </c>
      <c r="AD369" s="187">
        <f t="shared" si="237"/>
        <v>6410248.7000000002</v>
      </c>
      <c r="AE369" s="187">
        <f t="shared" si="237"/>
        <v>0</v>
      </c>
      <c r="AF369" s="187">
        <f t="shared" si="237"/>
        <v>0</v>
      </c>
      <c r="AG369" s="187">
        <f t="shared" si="237"/>
        <v>0</v>
      </c>
      <c r="AH369" s="187">
        <f t="shared" si="237"/>
        <v>0</v>
      </c>
      <c r="AI369" s="187">
        <f t="shared" si="237"/>
        <v>5505090.7000000002</v>
      </c>
      <c r="AJ369" s="187">
        <f t="shared" si="237"/>
        <v>0</v>
      </c>
      <c r="AK369" s="187">
        <f t="shared" si="237"/>
        <v>5505090.7000000002</v>
      </c>
      <c r="AL369" s="435">
        <f t="shared" si="237"/>
        <v>-63618000.600000001</v>
      </c>
    </row>
    <row r="370" spans="2:39" s="4" customFormat="1" ht="16.5" thickBot="1" x14ac:dyDescent="0.25">
      <c r="B370" s="113"/>
      <c r="C370" s="478" t="s">
        <v>1070</v>
      </c>
      <c r="D370" s="479"/>
      <c r="E370" s="454"/>
      <c r="F370" s="116"/>
      <c r="G370" s="116"/>
      <c r="H370" s="116"/>
      <c r="I370" s="116"/>
      <c r="J370" s="122">
        <f>J277+J293+J330+J356+J369</f>
        <v>22574190.995999999</v>
      </c>
      <c r="K370" s="122">
        <f t="shared" ref="K370:U370" si="238">K277+K293+K330+K356+K369</f>
        <v>0</v>
      </c>
      <c r="L370" s="122">
        <f t="shared" si="238"/>
        <v>22574190.995999999</v>
      </c>
      <c r="M370" s="122">
        <f t="shared" si="238"/>
        <v>62730206.552000001</v>
      </c>
      <c r="N370" s="122">
        <f t="shared" si="238"/>
        <v>546338000</v>
      </c>
      <c r="O370" s="122">
        <f t="shared" si="238"/>
        <v>609068206.55199993</v>
      </c>
      <c r="P370" s="122">
        <f t="shared" si="238"/>
        <v>42379726.939999998</v>
      </c>
      <c r="Q370" s="122">
        <f t="shared" si="238"/>
        <v>119000000</v>
      </c>
      <c r="R370" s="122">
        <f t="shared" si="238"/>
        <v>161379726.94</v>
      </c>
      <c r="S370" s="122">
        <f t="shared" si="238"/>
        <v>35627502.082000002</v>
      </c>
      <c r="T370" s="122">
        <f t="shared" si="238"/>
        <v>155000000</v>
      </c>
      <c r="U370" s="122">
        <f t="shared" si="238"/>
        <v>190627502.08200002</v>
      </c>
      <c r="V370" s="122">
        <f t="shared" ref="V370" si="239">V277+V293+V330+V356+V369</f>
        <v>35938455.082000002</v>
      </c>
      <c r="W370" s="122">
        <f t="shared" ref="W370" si="240">W277+W293+W330+W356+W369</f>
        <v>1547500000</v>
      </c>
      <c r="X370" s="122">
        <f t="shared" ref="X370" si="241">X277+X293+X330+X356+X369</f>
        <v>1583438455.082</v>
      </c>
      <c r="Y370" s="122">
        <f t="shared" ref="Y370" si="242">Y277+Y293+Y330+Y356+Y369</f>
        <v>199250081.65200001</v>
      </c>
      <c r="Z370" s="122">
        <f t="shared" ref="Z370" si="243">Z277+Z293+Z330+Z356+Z369</f>
        <v>2367838000</v>
      </c>
      <c r="AA370" s="122">
        <f t="shared" ref="AA370" si="244">AA277+AA293+AA330+AA356+AA369</f>
        <v>2567088081.6520004</v>
      </c>
      <c r="AB370" s="122">
        <f t="shared" ref="AB370" si="245">AB277+AB293+AB330+AB356+AB369</f>
        <v>77220944.387999997</v>
      </c>
      <c r="AC370" s="122">
        <f t="shared" ref="AC370" si="246">AC277+AC293+AC330+AC356+AC369</f>
        <v>634388000</v>
      </c>
      <c r="AD370" s="122">
        <f t="shared" ref="AD370" si="247">AD277+AD293+AD330+AD356+AD369</f>
        <v>711608944.38800001</v>
      </c>
      <c r="AE370" s="122">
        <f t="shared" ref="AE370" si="248">AE277+AE293+AE330+AE356+AE369</f>
        <v>0</v>
      </c>
      <c r="AF370" s="122">
        <f t="shared" ref="AF370" si="249">AF277+AF293+AF330+AF356+AF369</f>
        <v>0</v>
      </c>
      <c r="AG370" s="122">
        <f t="shared" ref="AG370" si="250">AG277+AG293+AG330+AG356+AG369</f>
        <v>0</v>
      </c>
      <c r="AH370" s="122">
        <f t="shared" ref="AH370" si="251">AH277+AH293+AH330+AH356+AH369</f>
        <v>0</v>
      </c>
      <c r="AI370" s="122">
        <f t="shared" ref="AI370" si="252">AI277+AI293+AI330+AI356+AI369</f>
        <v>41171896.063999996</v>
      </c>
      <c r="AJ370" s="122">
        <f t="shared" ref="AJ370" si="253">AJ277+AJ293+AJ330+AJ356+AJ369</f>
        <v>1673450000</v>
      </c>
      <c r="AK370" s="122">
        <f t="shared" ref="AK370" si="254">AK277+AK293+AK330+AK356+AK369</f>
        <v>1720403343.0639999</v>
      </c>
      <c r="AL370" s="122">
        <f t="shared" ref="AL370" si="255">AL277+AL293+AL330+AL356+AL369</f>
        <v>-135075794.19999999</v>
      </c>
      <c r="AM370" s="59">
        <f>AL370/AA370</f>
        <v>-5.2618293530884437E-2</v>
      </c>
    </row>
    <row r="371" spans="2:39" ht="15.75" x14ac:dyDescent="0.25">
      <c r="B371" s="193"/>
      <c r="C371" s="577"/>
      <c r="D371" s="194"/>
      <c r="E371" s="577"/>
      <c r="F371" s="195"/>
      <c r="G371" s="195"/>
      <c r="H371" s="195"/>
      <c r="I371" s="195"/>
      <c r="J371" s="196"/>
      <c r="K371" s="196"/>
      <c r="L371" s="196"/>
      <c r="M371" s="196"/>
      <c r="N371" s="196"/>
      <c r="O371" s="196"/>
      <c r="P371" s="196"/>
      <c r="Q371" s="196"/>
      <c r="R371" s="196"/>
      <c r="S371" s="196"/>
      <c r="T371" s="196"/>
      <c r="U371" s="196"/>
      <c r="V371" s="196"/>
      <c r="W371" s="196"/>
      <c r="X371" s="196"/>
      <c r="Y371" s="196"/>
      <c r="Z371" s="196"/>
      <c r="AA371" s="196"/>
      <c r="AB371" s="196"/>
      <c r="AC371" s="196"/>
      <c r="AD371" s="196"/>
      <c r="AE371" s="196"/>
      <c r="AF371" s="196"/>
      <c r="AG371" s="196"/>
      <c r="AH371" s="196"/>
      <c r="AI371" s="196"/>
      <c r="AJ371" s="196"/>
      <c r="AK371" s="196"/>
      <c r="AL371" s="196"/>
    </row>
    <row r="372" spans="2:39" s="439" customFormat="1" ht="18.75" x14ac:dyDescent="0.3">
      <c r="B372" s="438"/>
      <c r="C372" s="578"/>
      <c r="E372" s="578"/>
      <c r="F372" s="440"/>
      <c r="G372" s="440"/>
      <c r="H372" s="440"/>
      <c r="I372" s="440"/>
      <c r="J372" s="441">
        <f t="shared" ref="J372:AL372" si="256">J69+J181+J252+J370</f>
        <v>46334277.695999995</v>
      </c>
      <c r="K372" s="441">
        <f t="shared" si="256"/>
        <v>0</v>
      </c>
      <c r="L372" s="441">
        <f t="shared" si="256"/>
        <v>46334277.695999995</v>
      </c>
      <c r="M372" s="441">
        <f t="shared" si="256"/>
        <v>231187255.55199999</v>
      </c>
      <c r="N372" s="441">
        <f t="shared" si="256"/>
        <v>567383000</v>
      </c>
      <c r="O372" s="441">
        <f t="shared" si="256"/>
        <v>798570255.55199993</v>
      </c>
      <c r="P372" s="441">
        <f t="shared" si="256"/>
        <v>221199411.35800001</v>
      </c>
      <c r="Q372" s="441">
        <f t="shared" si="256"/>
        <v>150993000</v>
      </c>
      <c r="R372" s="441">
        <f t="shared" si="256"/>
        <v>372192411.35800004</v>
      </c>
      <c r="S372" s="441">
        <f t="shared" si="256"/>
        <v>193376707.88800001</v>
      </c>
      <c r="T372" s="441">
        <f t="shared" si="256"/>
        <v>186395000</v>
      </c>
      <c r="U372" s="441">
        <f t="shared" si="256"/>
        <v>379771707.88800001</v>
      </c>
      <c r="V372" s="441">
        <f t="shared" si="256"/>
        <v>188119137.90399998</v>
      </c>
      <c r="W372" s="441">
        <f t="shared" si="256"/>
        <v>1578895000</v>
      </c>
      <c r="X372" s="441">
        <f t="shared" si="256"/>
        <v>1767014137.904</v>
      </c>
      <c r="Y372" s="441">
        <f t="shared" si="256"/>
        <v>880216790.398</v>
      </c>
      <c r="Z372" s="441">
        <f t="shared" si="256"/>
        <v>2483666000</v>
      </c>
      <c r="AA372" s="441">
        <f t="shared" si="256"/>
        <v>3363882790.3980002</v>
      </c>
      <c r="AB372" s="441">
        <f t="shared" si="256"/>
        <v>268785662.41000003</v>
      </c>
      <c r="AC372" s="441">
        <f t="shared" si="256"/>
        <v>636826000</v>
      </c>
      <c r="AD372" s="441">
        <f t="shared" si="256"/>
        <v>905611662.40999997</v>
      </c>
      <c r="AE372" s="441">
        <f t="shared" si="256"/>
        <v>64141191</v>
      </c>
      <c r="AF372" s="441">
        <f t="shared" si="256"/>
        <v>0</v>
      </c>
      <c r="AG372" s="441">
        <f t="shared" si="256"/>
        <v>0</v>
      </c>
      <c r="AH372" s="441">
        <f t="shared" si="256"/>
        <v>64141191</v>
      </c>
      <c r="AI372" s="441">
        <f t="shared" si="256"/>
        <v>216986046.99200004</v>
      </c>
      <c r="AJ372" s="441">
        <f t="shared" si="256"/>
        <v>1676440000</v>
      </c>
      <c r="AK372" s="441">
        <f t="shared" si="256"/>
        <v>1899207493.9919999</v>
      </c>
      <c r="AL372" s="442">
        <f t="shared" si="256"/>
        <v>-494922442.99599999</v>
      </c>
      <c r="AM372" s="443"/>
    </row>
  </sheetData>
  <mergeCells count="113">
    <mergeCell ref="AB256:AD256"/>
    <mergeCell ref="B2:AL2"/>
    <mergeCell ref="B4:AL4"/>
    <mergeCell ref="H5:I5"/>
    <mergeCell ref="AB73:AD73"/>
    <mergeCell ref="AE73:AH73"/>
    <mergeCell ref="B183:AL183"/>
    <mergeCell ref="M72:O73"/>
    <mergeCell ref="AL72:AL73"/>
    <mergeCell ref="C117:D117"/>
    <mergeCell ref="H72:I72"/>
    <mergeCell ref="C53:D53"/>
    <mergeCell ref="B5:B7"/>
    <mergeCell ref="B72:B74"/>
    <mergeCell ref="F5:G5"/>
    <mergeCell ref="AB6:AD6"/>
    <mergeCell ref="F72:G72"/>
    <mergeCell ref="J5:L6"/>
    <mergeCell ref="S5:U6"/>
    <mergeCell ref="V5:X6"/>
    <mergeCell ref="C75:D75"/>
    <mergeCell ref="B182:AL182"/>
    <mergeCell ref="V72:X73"/>
    <mergeCell ref="Y72:AA73"/>
    <mergeCell ref="P184:R185"/>
    <mergeCell ref="S184:U185"/>
    <mergeCell ref="V184:X185"/>
    <mergeCell ref="D184:D186"/>
    <mergeCell ref="AE185:AH185"/>
    <mergeCell ref="F184:G184"/>
    <mergeCell ref="AB185:AD185"/>
    <mergeCell ref="AB184:AH184"/>
    <mergeCell ref="S72:U73"/>
    <mergeCell ref="G73:G74"/>
    <mergeCell ref="H73:H74"/>
    <mergeCell ref="H184:I184"/>
    <mergeCell ref="C181:D181"/>
    <mergeCell ref="C184:C186"/>
    <mergeCell ref="Y184:AA185"/>
    <mergeCell ref="B71:AL71"/>
    <mergeCell ref="AB72:AH72"/>
    <mergeCell ref="F73:F74"/>
    <mergeCell ref="M5:O6"/>
    <mergeCell ref="AB5:AH5"/>
    <mergeCell ref="P5:R6"/>
    <mergeCell ref="AE6:AH6"/>
    <mergeCell ref="AL5:AL6"/>
    <mergeCell ref="C8:D8"/>
    <mergeCell ref="C69:D69"/>
    <mergeCell ref="P72:R73"/>
    <mergeCell ref="Y5:AA6"/>
    <mergeCell ref="AI6:AK6"/>
    <mergeCell ref="AI5:AK5"/>
    <mergeCell ref="AI72:AK72"/>
    <mergeCell ref="E73:E74"/>
    <mergeCell ref="AI73:AK73"/>
    <mergeCell ref="C370:D370"/>
    <mergeCell ref="F185:F186"/>
    <mergeCell ref="G185:G186"/>
    <mergeCell ref="F255:G255"/>
    <mergeCell ref="I256:I257"/>
    <mergeCell ref="B253:AL253"/>
    <mergeCell ref="C258:D258"/>
    <mergeCell ref="C278:D278"/>
    <mergeCell ref="H255:I255"/>
    <mergeCell ref="AE256:AH256"/>
    <mergeCell ref="I185:I186"/>
    <mergeCell ref="AL184:AL185"/>
    <mergeCell ref="C187:D187"/>
    <mergeCell ref="AB255:AH255"/>
    <mergeCell ref="C203:D203"/>
    <mergeCell ref="AL255:AL256"/>
    <mergeCell ref="S255:U256"/>
    <mergeCell ref="V255:X256"/>
    <mergeCell ref="B184:B186"/>
    <mergeCell ref="B254:AL254"/>
    <mergeCell ref="P255:R256"/>
    <mergeCell ref="C331:D331"/>
    <mergeCell ref="AI255:AK255"/>
    <mergeCell ref="AI256:AK256"/>
    <mergeCell ref="B3:AL3"/>
    <mergeCell ref="AI184:AK184"/>
    <mergeCell ref="AI185:AK185"/>
    <mergeCell ref="J72:L73"/>
    <mergeCell ref="J184:L185"/>
    <mergeCell ref="J255:L256"/>
    <mergeCell ref="B255:B257"/>
    <mergeCell ref="Y255:AA256"/>
    <mergeCell ref="C252:D252"/>
    <mergeCell ref="M184:O185"/>
    <mergeCell ref="E185:E186"/>
    <mergeCell ref="E256:E257"/>
    <mergeCell ref="C166:D166"/>
    <mergeCell ref="F6:F7"/>
    <mergeCell ref="G6:G7"/>
    <mergeCell ref="H6:H7"/>
    <mergeCell ref="I6:I7"/>
    <mergeCell ref="D5:D7"/>
    <mergeCell ref="C5:C7"/>
    <mergeCell ref="C72:C74"/>
    <mergeCell ref="D72:D74"/>
    <mergeCell ref="I73:I74"/>
    <mergeCell ref="B70:AL70"/>
    <mergeCell ref="E6:E7"/>
    <mergeCell ref="C357:D357"/>
    <mergeCell ref="C294:D294"/>
    <mergeCell ref="M255:O256"/>
    <mergeCell ref="C255:C257"/>
    <mergeCell ref="H185:H186"/>
    <mergeCell ref="D255:D257"/>
    <mergeCell ref="F256:F257"/>
    <mergeCell ref="G256:G257"/>
    <mergeCell ref="H256:H257"/>
  </mergeCells>
  <phoneticPr fontId="3" type="noConversion"/>
  <pageMargins left="0.2" right="0.2" top="0.25" bottom="0.25" header="0.3" footer="0.3"/>
  <pageSetup scal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W61"/>
  <sheetViews>
    <sheetView topLeftCell="A4" zoomScale="50" zoomScaleNormal="50" workbookViewId="0">
      <pane ySplit="3" topLeftCell="A7" activePane="bottomLeft" state="frozen"/>
      <selection activeCell="A4" sqref="A4"/>
      <selection pane="bottomLeft" activeCell="J6" sqref="J6:O6"/>
    </sheetView>
  </sheetViews>
  <sheetFormatPr defaultRowHeight="15" x14ac:dyDescent="0.25"/>
  <cols>
    <col min="2" max="2" width="58.5703125" style="581" customWidth="1"/>
    <col min="3" max="3" width="16.5703125" customWidth="1"/>
    <col min="4" max="4" width="16.85546875" customWidth="1"/>
    <col min="5" max="5" width="14.28515625" customWidth="1"/>
    <col min="6" max="6" width="15.5703125" customWidth="1"/>
    <col min="7" max="7" width="21.42578125" style="12" customWidth="1"/>
    <col min="8" max="8" width="30.42578125" style="12" customWidth="1"/>
    <col min="9" max="9" width="24" style="12" customWidth="1"/>
    <col min="10" max="10" width="21.28515625" style="12" customWidth="1"/>
    <col min="11" max="11" width="23.28515625" style="12" customWidth="1"/>
    <col min="12" max="12" width="20.42578125" style="12" customWidth="1"/>
    <col min="13" max="13" width="19" style="12" customWidth="1"/>
    <col min="14" max="14" width="17.28515625" style="12" customWidth="1"/>
    <col min="15" max="15" width="21" style="12" customWidth="1"/>
    <col min="16" max="16" width="26.85546875" style="12" customWidth="1"/>
    <col min="17" max="17" width="24.85546875" style="12" customWidth="1"/>
    <col min="18" max="18" width="27.7109375" style="12" customWidth="1"/>
    <col min="19" max="19" width="22.140625" style="12" customWidth="1"/>
    <col min="20" max="20" width="20.85546875" style="12" customWidth="1"/>
    <col min="21" max="21" width="23.28515625" hidden="1" customWidth="1"/>
    <col min="22" max="22" width="22.7109375" style="22" customWidth="1"/>
    <col min="23" max="23" width="34.85546875" style="22" customWidth="1"/>
  </cols>
  <sheetData>
    <row r="1" spans="2:21" ht="15.75" thickBot="1" x14ac:dyDescent="0.3"/>
    <row r="2" spans="2:21" ht="45" customHeight="1" thickBot="1" x14ac:dyDescent="0.35">
      <c r="B2" s="533" t="s">
        <v>40</v>
      </c>
      <c r="C2" s="534"/>
      <c r="D2" s="534"/>
      <c r="E2" s="534"/>
      <c r="F2" s="534"/>
      <c r="G2" s="534"/>
      <c r="H2" s="534"/>
      <c r="I2" s="534"/>
      <c r="J2" s="534"/>
      <c r="K2" s="534"/>
      <c r="L2" s="534"/>
      <c r="M2" s="534"/>
      <c r="N2" s="534"/>
      <c r="O2" s="534"/>
      <c r="P2" s="534"/>
      <c r="Q2" s="534"/>
      <c r="R2" s="534"/>
      <c r="S2" s="534"/>
      <c r="T2" s="535"/>
    </row>
    <row r="3" spans="2:21" ht="16.5" customHeight="1" thickBot="1" x14ac:dyDescent="0.3">
      <c r="B3" s="31" t="s">
        <v>86</v>
      </c>
      <c r="C3" s="537" t="s">
        <v>24</v>
      </c>
      <c r="D3" s="538"/>
      <c r="E3" s="537" t="s">
        <v>2</v>
      </c>
      <c r="F3" s="538"/>
      <c r="G3" s="32" t="s">
        <v>87</v>
      </c>
      <c r="H3" s="33"/>
      <c r="I3" s="34"/>
      <c r="J3" s="548" t="s">
        <v>46</v>
      </c>
      <c r="K3" s="549"/>
      <c r="L3" s="549"/>
      <c r="M3" s="549"/>
      <c r="N3" s="549"/>
      <c r="O3" s="549"/>
      <c r="P3" s="36"/>
      <c r="Q3" s="36"/>
      <c r="R3" s="36"/>
      <c r="S3" s="30" t="s">
        <v>45</v>
      </c>
      <c r="T3" s="13"/>
    </row>
    <row r="4" spans="2:21" ht="28.5" customHeight="1" thickBot="1" x14ac:dyDescent="0.3">
      <c r="B4" s="38"/>
      <c r="C4" s="39"/>
      <c r="D4" s="39"/>
      <c r="E4" s="39"/>
      <c r="F4" s="39"/>
      <c r="G4" s="40"/>
      <c r="H4" s="33"/>
      <c r="I4" s="33"/>
      <c r="J4" s="29"/>
      <c r="K4" s="29"/>
      <c r="L4" s="29"/>
      <c r="M4" s="29"/>
      <c r="N4" s="29"/>
      <c r="O4" s="29"/>
      <c r="P4" s="36"/>
      <c r="Q4" s="36"/>
      <c r="R4" s="36"/>
      <c r="S4" s="36"/>
      <c r="T4" s="41"/>
    </row>
    <row r="5" spans="2:21" ht="33" customHeight="1" thickBot="1" x14ac:dyDescent="0.3">
      <c r="B5" s="536" t="s">
        <v>128</v>
      </c>
      <c r="C5" s="539"/>
      <c r="D5" s="539"/>
      <c r="E5" s="539"/>
      <c r="F5" s="539"/>
      <c r="G5" s="539"/>
      <c r="H5" s="539"/>
      <c r="I5" s="539"/>
      <c r="J5" s="539"/>
      <c r="K5" s="539"/>
      <c r="L5" s="539"/>
      <c r="M5" s="539"/>
      <c r="N5" s="539"/>
      <c r="O5" s="539"/>
      <c r="P5" s="539"/>
      <c r="Q5" s="539"/>
      <c r="R5" s="539"/>
      <c r="S5" s="539"/>
      <c r="T5" s="540"/>
    </row>
    <row r="6" spans="2:21" ht="141.75" customHeight="1" thickBot="1" x14ac:dyDescent="0.3">
      <c r="B6" s="587" t="s">
        <v>86</v>
      </c>
      <c r="C6" s="506" t="s">
        <v>90</v>
      </c>
      <c r="D6" s="506"/>
      <c r="E6" s="506" t="s">
        <v>60</v>
      </c>
      <c r="F6" s="506"/>
      <c r="G6" s="543" t="s">
        <v>91</v>
      </c>
      <c r="H6" s="544"/>
      <c r="I6" s="545"/>
      <c r="J6" s="548" t="s">
        <v>179</v>
      </c>
      <c r="K6" s="549"/>
      <c r="L6" s="549"/>
      <c r="M6" s="549"/>
      <c r="N6" s="549"/>
      <c r="O6" s="549"/>
      <c r="P6" s="543" t="s">
        <v>73</v>
      </c>
      <c r="Q6" s="544"/>
      <c r="R6" s="545"/>
      <c r="S6" s="541" t="s">
        <v>180</v>
      </c>
      <c r="T6" s="546" t="s">
        <v>181</v>
      </c>
      <c r="U6" s="3"/>
    </row>
    <row r="7" spans="2:21" ht="37.9" customHeight="1" thickBot="1" x14ac:dyDescent="0.3">
      <c r="B7" s="587"/>
      <c r="C7" s="531" t="s">
        <v>58</v>
      </c>
      <c r="D7" s="531" t="s">
        <v>92</v>
      </c>
      <c r="E7" s="506" t="s">
        <v>61</v>
      </c>
      <c r="F7" s="506" t="s">
        <v>93</v>
      </c>
      <c r="G7" s="554"/>
      <c r="H7" s="555"/>
      <c r="I7" s="556"/>
      <c r="J7" s="548" t="s">
        <v>879</v>
      </c>
      <c r="K7" s="549"/>
      <c r="L7" s="550"/>
      <c r="M7" s="548" t="s">
        <v>126</v>
      </c>
      <c r="N7" s="557"/>
      <c r="O7" s="557"/>
      <c r="P7" s="527" t="s">
        <v>138</v>
      </c>
      <c r="Q7" s="528"/>
      <c r="R7" s="529"/>
      <c r="S7" s="542"/>
      <c r="T7" s="547"/>
      <c r="U7" s="3"/>
    </row>
    <row r="8" spans="2:21" ht="37.9" customHeight="1" thickBot="1" x14ac:dyDescent="0.3">
      <c r="B8" s="587"/>
      <c r="C8" s="532"/>
      <c r="D8" s="532"/>
      <c r="E8" s="506"/>
      <c r="F8" s="506"/>
      <c r="G8" s="51" t="s">
        <v>36</v>
      </c>
      <c r="H8" s="51" t="s">
        <v>37</v>
      </c>
      <c r="I8" s="51" t="s">
        <v>41</v>
      </c>
      <c r="J8" s="42" t="s">
        <v>36</v>
      </c>
      <c r="K8" s="35" t="s">
        <v>37</v>
      </c>
      <c r="L8" s="43" t="s">
        <v>38</v>
      </c>
      <c r="M8" s="48" t="s">
        <v>36</v>
      </c>
      <c r="N8" s="7" t="s">
        <v>37</v>
      </c>
      <c r="O8" s="8" t="s">
        <v>39</v>
      </c>
      <c r="P8" s="52" t="s">
        <v>36</v>
      </c>
      <c r="Q8" s="53" t="s">
        <v>37</v>
      </c>
      <c r="R8" s="54" t="s">
        <v>38</v>
      </c>
      <c r="S8" s="37"/>
      <c r="T8" s="37"/>
      <c r="U8" s="3"/>
    </row>
    <row r="9" spans="2:21" ht="119.25" customHeight="1" thickBot="1" x14ac:dyDescent="0.3">
      <c r="B9" s="198" t="s">
        <v>361</v>
      </c>
      <c r="C9" s="1" t="s">
        <v>362</v>
      </c>
      <c r="D9" s="1" t="s">
        <v>231</v>
      </c>
      <c r="E9" s="44">
        <v>2022</v>
      </c>
      <c r="F9" s="232">
        <v>2026</v>
      </c>
      <c r="G9" s="230">
        <f>'Kostimi i planit te veprimit'!Y52</f>
        <v>291841616.89999998</v>
      </c>
      <c r="H9" s="230">
        <f>'Kostimi i planit te veprimit'!Z52</f>
        <v>3450000</v>
      </c>
      <c r="I9" s="230">
        <f>G9+H9</f>
        <v>295291616.89999998</v>
      </c>
      <c r="J9" s="230">
        <f>'Kostimi i planit te veprimit'!AB52</f>
        <v>76130845.600000009</v>
      </c>
      <c r="K9" s="230">
        <f>'Kostimi i planit te veprimit'!AC52</f>
        <v>1150000</v>
      </c>
      <c r="L9" s="230">
        <f>'Kostimi i planit te veprimit'!AD52</f>
        <v>77280845.599999994</v>
      </c>
      <c r="M9" s="233">
        <f>'Kostimi i planit te veprimit'!AE52</f>
        <v>33981447</v>
      </c>
      <c r="N9" s="234">
        <f>'Kostimi i planit te veprimit'!AF52</f>
        <v>0</v>
      </c>
      <c r="O9" s="235">
        <f>M9+N9</f>
        <v>33981447</v>
      </c>
      <c r="P9" s="235">
        <f>'Kostimi i planit te veprimit'!AI52</f>
        <v>74976865.300000012</v>
      </c>
      <c r="Q9" s="235">
        <f>'Kostimi i planit te veprimit'!AJ52</f>
        <v>2300000</v>
      </c>
      <c r="R9" s="235">
        <f>P9+Q9</f>
        <v>77276865.300000012</v>
      </c>
      <c r="S9" s="236">
        <f>'Kostimi i planit te veprimit'!AL52</f>
        <v>-106752459</v>
      </c>
      <c r="T9" s="237">
        <f>I9/118</f>
        <v>2502471.3296610168</v>
      </c>
      <c r="U9" s="2">
        <v>50000</v>
      </c>
    </row>
    <row r="10" spans="2:21" ht="165.75" customHeight="1" x14ac:dyDescent="0.25">
      <c r="B10" s="198" t="s">
        <v>283</v>
      </c>
      <c r="C10" s="1" t="s">
        <v>149</v>
      </c>
      <c r="D10" s="1" t="s">
        <v>207</v>
      </c>
      <c r="E10" s="44">
        <v>2022</v>
      </c>
      <c r="F10" s="232">
        <v>2026</v>
      </c>
      <c r="G10" s="231">
        <f>'Kostimi i planit te veprimit'!Y68</f>
        <v>76970841.599999994</v>
      </c>
      <c r="H10" s="231">
        <f>'Kostimi i planit te veprimit'!Z68</f>
        <v>0</v>
      </c>
      <c r="I10" s="230">
        <f>G10+H10</f>
        <v>76970841.599999994</v>
      </c>
      <c r="J10" s="231">
        <f>'Kostimi i planit te veprimit'!AB68</f>
        <v>12491196.800000001</v>
      </c>
      <c r="K10" s="231">
        <f>'Kostimi i planit te veprimit'!AC68</f>
        <v>0</v>
      </c>
      <c r="L10" s="231">
        <f>'Kostimi i planit te veprimit'!AD68</f>
        <v>12491196.800000001</v>
      </c>
      <c r="M10" s="233">
        <f>'Kostimi i planit te veprimit'!AE68</f>
        <v>30159744</v>
      </c>
      <c r="N10" s="234">
        <f>'Kostimi i planit te veprimit'!AF68</f>
        <v>0</v>
      </c>
      <c r="O10" s="235">
        <f>M10+N10</f>
        <v>30159744</v>
      </c>
      <c r="P10" s="235">
        <f>'Kostimi i planit te veprimit'!AI68</f>
        <v>9160702.1999999993</v>
      </c>
      <c r="Q10" s="235">
        <f>'Kostimi i planit te veprimit'!AJ68</f>
        <v>0</v>
      </c>
      <c r="R10" s="235">
        <f>P10+Q10</f>
        <v>9160702.1999999993</v>
      </c>
      <c r="S10" s="236">
        <f>'Kostimi i planit te veprimit'!AL68</f>
        <v>-25159198.600000001</v>
      </c>
      <c r="T10" s="237">
        <f>I10/118</f>
        <v>652295.26779661013</v>
      </c>
      <c r="U10" s="2">
        <v>100000</v>
      </c>
    </row>
    <row r="11" spans="2:21" ht="54" customHeight="1" thickBot="1" x14ac:dyDescent="0.3">
      <c r="B11" s="582" t="s">
        <v>182</v>
      </c>
      <c r="C11" s="199"/>
      <c r="D11" s="199"/>
      <c r="E11" s="199"/>
      <c r="F11" s="200"/>
      <c r="G11" s="291">
        <f t="shared" ref="G11:U11" si="0">SUM(G9:G10)</f>
        <v>368812458.5</v>
      </c>
      <c r="H11" s="291">
        <f t="shared" si="0"/>
        <v>3450000</v>
      </c>
      <c r="I11" s="291">
        <f t="shared" si="0"/>
        <v>372262458.5</v>
      </c>
      <c r="J11" s="291">
        <f t="shared" si="0"/>
        <v>88622042.400000006</v>
      </c>
      <c r="K11" s="291">
        <f t="shared" si="0"/>
        <v>1150000</v>
      </c>
      <c r="L11" s="291">
        <f t="shared" si="0"/>
        <v>89772042.399999991</v>
      </c>
      <c r="M11" s="291">
        <f t="shared" si="0"/>
        <v>64141191</v>
      </c>
      <c r="N11" s="291">
        <f t="shared" si="0"/>
        <v>0</v>
      </c>
      <c r="O11" s="291">
        <f t="shared" si="0"/>
        <v>64141191</v>
      </c>
      <c r="P11" s="291">
        <f t="shared" si="0"/>
        <v>84137567.500000015</v>
      </c>
      <c r="Q11" s="291">
        <f t="shared" si="0"/>
        <v>2300000</v>
      </c>
      <c r="R11" s="291">
        <f t="shared" si="0"/>
        <v>86437567.500000015</v>
      </c>
      <c r="S11" s="291">
        <f t="shared" si="0"/>
        <v>-131911657.59999999</v>
      </c>
      <c r="T11" s="291">
        <f t="shared" si="0"/>
        <v>3154766.5974576268</v>
      </c>
      <c r="U11" s="291">
        <f t="shared" si="0"/>
        <v>150000</v>
      </c>
    </row>
    <row r="12" spans="2:21" ht="38.25" customHeight="1" thickBot="1" x14ac:dyDescent="0.3">
      <c r="B12" s="536" t="s">
        <v>140</v>
      </c>
      <c r="C12" s="519"/>
      <c r="D12" s="519"/>
      <c r="E12" s="519"/>
      <c r="F12" s="519"/>
      <c r="G12" s="519"/>
      <c r="H12" s="519"/>
      <c r="I12" s="519"/>
      <c r="J12" s="519"/>
      <c r="K12" s="519"/>
      <c r="L12" s="519"/>
      <c r="M12" s="519"/>
      <c r="N12" s="519"/>
      <c r="O12" s="519"/>
      <c r="P12" s="519"/>
      <c r="Q12" s="519"/>
      <c r="R12" s="519"/>
      <c r="S12" s="519"/>
      <c r="T12" s="520"/>
    </row>
    <row r="13" spans="2:21" ht="49.5" customHeight="1" thickBot="1" x14ac:dyDescent="0.3">
      <c r="B13" s="530" t="s">
        <v>86</v>
      </c>
      <c r="C13" s="507" t="s">
        <v>90</v>
      </c>
      <c r="D13" s="507"/>
      <c r="E13" s="507" t="s">
        <v>60</v>
      </c>
      <c r="F13" s="507"/>
      <c r="G13" s="508" t="s">
        <v>91</v>
      </c>
      <c r="H13" s="509"/>
      <c r="I13" s="510"/>
      <c r="J13" s="514" t="s">
        <v>179</v>
      </c>
      <c r="K13" s="515"/>
      <c r="L13" s="515"/>
      <c r="M13" s="515"/>
      <c r="N13" s="515"/>
      <c r="O13" s="515"/>
      <c r="P13" s="508" t="s">
        <v>73</v>
      </c>
      <c r="Q13" s="509"/>
      <c r="R13" s="510"/>
      <c r="S13" s="521" t="s">
        <v>180</v>
      </c>
      <c r="T13" s="525" t="s">
        <v>181</v>
      </c>
      <c r="U13" s="3"/>
    </row>
    <row r="14" spans="2:21" ht="52.5" customHeight="1" thickBot="1" x14ac:dyDescent="0.3">
      <c r="B14" s="530"/>
      <c r="C14" s="531" t="s">
        <v>58</v>
      </c>
      <c r="D14" s="531" t="s">
        <v>92</v>
      </c>
      <c r="E14" s="506" t="s">
        <v>61</v>
      </c>
      <c r="F14" s="506" t="s">
        <v>93</v>
      </c>
      <c r="G14" s="511"/>
      <c r="H14" s="512"/>
      <c r="I14" s="513"/>
      <c r="J14" s="514" t="s">
        <v>879</v>
      </c>
      <c r="K14" s="515"/>
      <c r="L14" s="516"/>
      <c r="M14" s="514" t="s">
        <v>126</v>
      </c>
      <c r="N14" s="517"/>
      <c r="O14" s="517"/>
      <c r="P14" s="551" t="s">
        <v>138</v>
      </c>
      <c r="Q14" s="552"/>
      <c r="R14" s="553"/>
      <c r="S14" s="522"/>
      <c r="T14" s="526"/>
      <c r="U14" s="3"/>
    </row>
    <row r="15" spans="2:21" ht="37.9" customHeight="1" thickBot="1" x14ac:dyDescent="0.3">
      <c r="B15" s="530"/>
      <c r="C15" s="532"/>
      <c r="D15" s="532"/>
      <c r="E15" s="506"/>
      <c r="F15" s="506"/>
      <c r="G15" s="201" t="s">
        <v>36</v>
      </c>
      <c r="H15" s="201" t="s">
        <v>37</v>
      </c>
      <c r="I15" s="201" t="s">
        <v>41</v>
      </c>
      <c r="J15" s="202" t="s">
        <v>36</v>
      </c>
      <c r="K15" s="203" t="s">
        <v>37</v>
      </c>
      <c r="L15" s="204" t="s">
        <v>38</v>
      </c>
      <c r="M15" s="205" t="s">
        <v>36</v>
      </c>
      <c r="N15" s="206" t="s">
        <v>37</v>
      </c>
      <c r="O15" s="207" t="s">
        <v>39</v>
      </c>
      <c r="P15" s="208" t="s">
        <v>36</v>
      </c>
      <c r="Q15" s="209" t="s">
        <v>37</v>
      </c>
      <c r="R15" s="210" t="s">
        <v>38</v>
      </c>
      <c r="S15" s="211"/>
      <c r="T15" s="211"/>
      <c r="U15" s="3"/>
    </row>
    <row r="16" spans="2:21" ht="144" customHeight="1" x14ac:dyDescent="0.25">
      <c r="B16" s="198" t="s">
        <v>363</v>
      </c>
      <c r="C16" s="1" t="s">
        <v>232</v>
      </c>
      <c r="D16" s="1" t="s">
        <v>360</v>
      </c>
      <c r="E16" s="44">
        <v>2022</v>
      </c>
      <c r="F16" s="44">
        <v>2026</v>
      </c>
      <c r="G16" s="234">
        <f>'Kostimi i planit te veprimit'!Y116</f>
        <v>43288180.199999996</v>
      </c>
      <c r="H16" s="234">
        <f>'Kostimi i planit te veprimit'!Z116</f>
        <v>0</v>
      </c>
      <c r="I16" s="402">
        <f>SUM(G16:H16)</f>
        <v>43288180.199999996</v>
      </c>
      <c r="J16" s="234">
        <f>'Kostimi i planit te veprimit'!AB116</f>
        <v>19061078</v>
      </c>
      <c r="K16" s="234">
        <f>'Kostimi i planit te veprimit'!AC116</f>
        <v>0</v>
      </c>
      <c r="L16" s="235">
        <f>J16+K16</f>
        <v>19061078</v>
      </c>
      <c r="M16" s="234">
        <f>'Kostimi i planit te veprimit'!AE116</f>
        <v>0</v>
      </c>
      <c r="N16" s="234">
        <f>'Kostimi i planit te veprimit'!AF116</f>
        <v>0</v>
      </c>
      <c r="O16" s="235">
        <f>M16+N16</f>
        <v>0</v>
      </c>
      <c r="P16" s="234">
        <f>'Kostimi i planit te veprimit'!AI116</f>
        <v>10950443.6</v>
      </c>
      <c r="Q16" s="234">
        <f>'Kostimi i planit te veprimit'!AJ116</f>
        <v>0</v>
      </c>
      <c r="R16" s="235">
        <f>P16+Q16</f>
        <v>10950443.6</v>
      </c>
      <c r="S16" s="236">
        <f>'Kostimi i planit te veprimit'!AL116</f>
        <v>-13276658.6</v>
      </c>
      <c r="T16" s="237">
        <f>I16/118</f>
        <v>366848.98474576266</v>
      </c>
      <c r="U16" s="2">
        <v>125900000</v>
      </c>
    </row>
    <row r="17" spans="2:21" ht="204" customHeight="1" x14ac:dyDescent="0.25">
      <c r="B17" s="198" t="s">
        <v>302</v>
      </c>
      <c r="C17" s="1" t="s">
        <v>233</v>
      </c>
      <c r="D17" s="1" t="s">
        <v>227</v>
      </c>
      <c r="E17" s="44">
        <v>2022</v>
      </c>
      <c r="F17" s="44">
        <v>2026</v>
      </c>
      <c r="G17" s="234">
        <f>'Kostimi i planit te veprimit'!Y165</f>
        <v>94417487.850000009</v>
      </c>
      <c r="H17" s="234">
        <f>'Kostimi i planit te veprimit'!Z165</f>
        <v>0</v>
      </c>
      <c r="I17" s="235">
        <f>SUM(G17:H17)</f>
        <v>94417487.850000009</v>
      </c>
      <c r="J17" s="234">
        <f>'Kostimi i planit te veprimit'!AB165</f>
        <v>36320637.049999997</v>
      </c>
      <c r="K17" s="234">
        <f>'Kostimi i planit te veprimit'!AC165</f>
        <v>0</v>
      </c>
      <c r="L17" s="235">
        <f>J17+K17</f>
        <v>36320637.049999997</v>
      </c>
      <c r="M17" s="234">
        <f>'Kostimi i planit te veprimit'!AE165</f>
        <v>0</v>
      </c>
      <c r="N17" s="234">
        <f>'Kostimi i planit te veprimit'!AF165</f>
        <v>0</v>
      </c>
      <c r="O17" s="235">
        <f>M17+N17</f>
        <v>0</v>
      </c>
      <c r="P17" s="234">
        <f>'Kostimi i planit te veprimit'!AI165</f>
        <v>26966706.699999999</v>
      </c>
      <c r="Q17" s="234">
        <f>'Kostimi i planit te veprimit'!AJ165</f>
        <v>0</v>
      </c>
      <c r="R17" s="235">
        <f>P17+Q17</f>
        <v>26966706.699999999</v>
      </c>
      <c r="S17" s="236">
        <f>'Kostimi i planit te veprimit'!AL165</f>
        <v>-31130144.100000001</v>
      </c>
      <c r="T17" s="237">
        <f>I17/118</f>
        <v>800148.20211864414</v>
      </c>
      <c r="U17" s="2">
        <v>525200000</v>
      </c>
    </row>
    <row r="18" spans="2:21" ht="120" customHeight="1" x14ac:dyDescent="0.25">
      <c r="B18" s="212" t="s">
        <v>310</v>
      </c>
      <c r="C18" s="250" t="s">
        <v>204</v>
      </c>
      <c r="D18" s="250" t="s">
        <v>234</v>
      </c>
      <c r="E18" s="44">
        <v>2022</v>
      </c>
      <c r="F18" s="44">
        <v>2026</v>
      </c>
      <c r="G18" s="234">
        <f>'Kostimi i planit te veprimit'!Y180</f>
        <v>17992257.072000001</v>
      </c>
      <c r="H18" s="234">
        <f>'Kostimi i planit te veprimit'!Z180</f>
        <v>0</v>
      </c>
      <c r="I18" s="235">
        <f>SUM(G18:H18)</f>
        <v>17992257.072000001</v>
      </c>
      <c r="J18" s="234">
        <f>'Kostimi i planit te veprimit'!AB180</f>
        <v>7255056.7599999998</v>
      </c>
      <c r="K18" s="234">
        <f>'Kostimi i planit te veprimit'!AC180</f>
        <v>0</v>
      </c>
      <c r="L18" s="235">
        <f>J18+K18</f>
        <v>7255056.7599999998</v>
      </c>
      <c r="M18" s="234">
        <f>'Kostimi i planit te veprimit'!AE180</f>
        <v>0</v>
      </c>
      <c r="N18" s="234">
        <f>'Kostimi i planit te veprimit'!AF180</f>
        <v>0</v>
      </c>
      <c r="O18" s="235">
        <f>M18+N18</f>
        <v>0</v>
      </c>
      <c r="P18" s="234">
        <f>'Kostimi i planit te veprimit'!AI180</f>
        <v>4744211.0159999998</v>
      </c>
      <c r="Q18" s="234">
        <f>'Kostimi i planit te veprimit'!AJ166</f>
        <v>0</v>
      </c>
      <c r="R18" s="235">
        <f>P18+Q18</f>
        <v>4744211.0159999998</v>
      </c>
      <c r="S18" s="236">
        <f>'Kostimi i planit te veprimit'!AL180</f>
        <v>-5992989.2959999992</v>
      </c>
      <c r="T18" s="237">
        <f>I18/118</f>
        <v>152476.75484745763</v>
      </c>
      <c r="U18" s="2"/>
    </row>
    <row r="19" spans="2:21" ht="41.45" customHeight="1" thickBot="1" x14ac:dyDescent="0.3">
      <c r="B19" s="583" t="s">
        <v>183</v>
      </c>
      <c r="C19" s="213"/>
      <c r="D19" s="213"/>
      <c r="E19" s="213"/>
      <c r="F19" s="213"/>
      <c r="G19" s="246">
        <f>SUM(G16:G18)</f>
        <v>155697925.12200001</v>
      </c>
      <c r="H19" s="246">
        <f t="shared" ref="H19:T19" si="1">SUM(H16:H18)</f>
        <v>0</v>
      </c>
      <c r="I19" s="246">
        <f t="shared" si="1"/>
        <v>155697925.12200001</v>
      </c>
      <c r="J19" s="246">
        <f t="shared" si="1"/>
        <v>62636771.809999995</v>
      </c>
      <c r="K19" s="246">
        <f t="shared" si="1"/>
        <v>0</v>
      </c>
      <c r="L19" s="246">
        <f t="shared" si="1"/>
        <v>62636771.809999995</v>
      </c>
      <c r="M19" s="246">
        <f t="shared" si="1"/>
        <v>0</v>
      </c>
      <c r="N19" s="246">
        <f t="shared" si="1"/>
        <v>0</v>
      </c>
      <c r="O19" s="246">
        <f t="shared" si="1"/>
        <v>0</v>
      </c>
      <c r="P19" s="246">
        <f t="shared" si="1"/>
        <v>42661361.316</v>
      </c>
      <c r="Q19" s="246">
        <f t="shared" si="1"/>
        <v>0</v>
      </c>
      <c r="R19" s="246">
        <f t="shared" si="1"/>
        <v>42661361.316</v>
      </c>
      <c r="S19" s="246">
        <f t="shared" si="1"/>
        <v>-50399791.995999999</v>
      </c>
      <c r="T19" s="246">
        <f t="shared" si="1"/>
        <v>1319473.9417118644</v>
      </c>
      <c r="U19" s="50">
        <f>SUM(U16:U18)</f>
        <v>651100000</v>
      </c>
    </row>
    <row r="20" spans="2:21" ht="36" customHeight="1" thickBot="1" x14ac:dyDescent="0.3">
      <c r="B20" s="518" t="s">
        <v>314</v>
      </c>
      <c r="C20" s="558"/>
      <c r="D20" s="558"/>
      <c r="E20" s="558"/>
      <c r="F20" s="558"/>
      <c r="G20" s="558"/>
      <c r="H20" s="558"/>
      <c r="I20" s="558"/>
      <c r="J20" s="558"/>
      <c r="K20" s="558"/>
      <c r="L20" s="558"/>
      <c r="M20" s="558"/>
      <c r="N20" s="558"/>
      <c r="O20" s="558"/>
      <c r="P20" s="558"/>
      <c r="Q20" s="558"/>
      <c r="R20" s="558"/>
      <c r="S20" s="558"/>
      <c r="T20" s="559"/>
    </row>
    <row r="21" spans="2:21" ht="37.9" customHeight="1" thickBot="1" x14ac:dyDescent="0.3">
      <c r="B21" s="530" t="s">
        <v>86</v>
      </c>
      <c r="C21" s="507" t="s">
        <v>90</v>
      </c>
      <c r="D21" s="507"/>
      <c r="E21" s="507" t="s">
        <v>60</v>
      </c>
      <c r="F21" s="507"/>
      <c r="G21" s="543" t="s">
        <v>91</v>
      </c>
      <c r="H21" s="544"/>
      <c r="I21" s="545"/>
      <c r="J21" s="514" t="s">
        <v>179</v>
      </c>
      <c r="K21" s="515"/>
      <c r="L21" s="515"/>
      <c r="M21" s="515"/>
      <c r="N21" s="515"/>
      <c r="O21" s="515"/>
      <c r="P21" s="508" t="s">
        <v>73</v>
      </c>
      <c r="Q21" s="509"/>
      <c r="R21" s="510"/>
      <c r="S21" s="521" t="s">
        <v>180</v>
      </c>
      <c r="T21" s="525" t="s">
        <v>181</v>
      </c>
      <c r="U21" s="3"/>
    </row>
    <row r="22" spans="2:21" ht="49.5" customHeight="1" thickBot="1" x14ac:dyDescent="0.3">
      <c r="B22" s="530"/>
      <c r="C22" s="523" t="s">
        <v>58</v>
      </c>
      <c r="D22" s="523" t="s">
        <v>92</v>
      </c>
      <c r="E22" s="506" t="s">
        <v>61</v>
      </c>
      <c r="F22" s="506" t="s">
        <v>93</v>
      </c>
      <c r="G22" s="554"/>
      <c r="H22" s="555"/>
      <c r="I22" s="556"/>
      <c r="J22" s="548" t="s">
        <v>879</v>
      </c>
      <c r="K22" s="549"/>
      <c r="L22" s="550"/>
      <c r="M22" s="548" t="s">
        <v>126</v>
      </c>
      <c r="N22" s="557"/>
      <c r="O22" s="557"/>
      <c r="P22" s="527" t="s">
        <v>138</v>
      </c>
      <c r="Q22" s="528"/>
      <c r="R22" s="529"/>
      <c r="S22" s="522"/>
      <c r="T22" s="526"/>
      <c r="U22" s="3"/>
    </row>
    <row r="23" spans="2:21" ht="60.6" customHeight="1" thickBot="1" x14ac:dyDescent="0.3">
      <c r="B23" s="530"/>
      <c r="C23" s="524"/>
      <c r="D23" s="524"/>
      <c r="E23" s="506"/>
      <c r="F23" s="506"/>
      <c r="G23" s="51" t="s">
        <v>36</v>
      </c>
      <c r="H23" s="51" t="s">
        <v>37</v>
      </c>
      <c r="I23" s="51" t="s">
        <v>41</v>
      </c>
      <c r="J23" s="42" t="s">
        <v>36</v>
      </c>
      <c r="K23" s="35" t="s">
        <v>37</v>
      </c>
      <c r="L23" s="43" t="s">
        <v>38</v>
      </c>
      <c r="M23" s="48" t="s">
        <v>36</v>
      </c>
      <c r="N23" s="206" t="s">
        <v>37</v>
      </c>
      <c r="O23" s="207" t="s">
        <v>39</v>
      </c>
      <c r="P23" s="208" t="s">
        <v>36</v>
      </c>
      <c r="Q23" s="209" t="s">
        <v>37</v>
      </c>
      <c r="R23" s="210" t="s">
        <v>38</v>
      </c>
      <c r="S23" s="211"/>
      <c r="T23" s="211"/>
      <c r="U23" s="3"/>
    </row>
    <row r="24" spans="2:21" ht="146.25" customHeight="1" x14ac:dyDescent="0.25">
      <c r="B24" s="198" t="s">
        <v>364</v>
      </c>
      <c r="C24" s="55" t="s">
        <v>235</v>
      </c>
      <c r="D24" s="55" t="s">
        <v>236</v>
      </c>
      <c r="E24" s="44">
        <v>2022</v>
      </c>
      <c r="F24" s="44">
        <v>2026</v>
      </c>
      <c r="G24" s="234">
        <f>'Kostimi i planit te veprimit'!Y202</f>
        <v>71036008.224000007</v>
      </c>
      <c r="H24" s="234">
        <f>'Kostimi i planit te veprimit'!Z202</f>
        <v>0</v>
      </c>
      <c r="I24" s="235">
        <f>SUM(G24:H24)</f>
        <v>71036008.224000007</v>
      </c>
      <c r="J24" s="234">
        <f>'Kostimi i planit te veprimit'!AB202</f>
        <v>21622004.112</v>
      </c>
      <c r="K24" s="234">
        <f>'Kostimi i planit te veprimit'!AC202</f>
        <v>0</v>
      </c>
      <c r="L24" s="235">
        <f>SUM(J24:K24)</f>
        <v>21622004.112</v>
      </c>
      <c r="M24" s="234">
        <f>'Kostimi i planit te veprimit'!AE202</f>
        <v>0</v>
      </c>
      <c r="N24" s="234">
        <f>'Kostimi i planit te veprimit'!AF202</f>
        <v>0</v>
      </c>
      <c r="O24" s="235">
        <f>SUM(M24:N24)</f>
        <v>0</v>
      </c>
      <c r="P24" s="234">
        <f>'Kostimi i planit te veprimit'!AI202</f>
        <v>21622004.112</v>
      </c>
      <c r="Q24" s="234">
        <f>'Kostimi i planit te veprimit'!AJ202</f>
        <v>0</v>
      </c>
      <c r="R24" s="234">
        <f>SUM(P24:Q24)</f>
        <v>21622004.112</v>
      </c>
      <c r="S24" s="239">
        <f>'Kostimi i planit te veprimit'!AL202</f>
        <v>-27792000</v>
      </c>
      <c r="T24" s="240">
        <f>I24/118</f>
        <v>602000.06969491532</v>
      </c>
      <c r="U24" s="2">
        <v>529017000</v>
      </c>
    </row>
    <row r="25" spans="2:21" ht="139.5" customHeight="1" x14ac:dyDescent="0.25">
      <c r="B25" s="198" t="s">
        <v>365</v>
      </c>
      <c r="C25" s="55" t="s">
        <v>237</v>
      </c>
      <c r="D25" s="55" t="s">
        <v>238</v>
      </c>
      <c r="E25" s="44">
        <v>2022</v>
      </c>
      <c r="F25" s="44">
        <v>2026</v>
      </c>
      <c r="G25" s="234">
        <f>'Kostimi i planit te veprimit'!Y232</f>
        <v>40008827.600000001</v>
      </c>
      <c r="H25" s="234">
        <f>'Kostimi i planit te veprimit'!Z232</f>
        <v>112378000</v>
      </c>
      <c r="I25" s="235">
        <f>SUM(G25:H25)</f>
        <v>152386827.59999999</v>
      </c>
      <c r="J25" s="234">
        <f>'Kostimi i planit te veprimit'!AB232</f>
        <v>10870137.199999999</v>
      </c>
      <c r="K25" s="234">
        <f>'Kostimi i planit te veprimit'!AC232</f>
        <v>1288000</v>
      </c>
      <c r="L25" s="235">
        <f>SUM(J25:K25)</f>
        <v>12158137.199999999</v>
      </c>
      <c r="M25" s="234">
        <f>'Kostimi i planit te veprimit'!AE232</f>
        <v>0</v>
      </c>
      <c r="N25" s="234">
        <f>'Kostimi i planit te veprimit'!AF232</f>
        <v>0</v>
      </c>
      <c r="O25" s="235">
        <f>SUM(M25:N25)</f>
        <v>0</v>
      </c>
      <c r="P25" s="234">
        <f>'Kostimi i planit te veprimit'!AI232</f>
        <v>8604290.7999999989</v>
      </c>
      <c r="Q25" s="234">
        <f>'Kostimi i planit te veprimit'!AJ232</f>
        <v>690000</v>
      </c>
      <c r="R25" s="234">
        <f>SUM(P25:Q25)</f>
        <v>9294290.7999999989</v>
      </c>
      <c r="S25" s="239">
        <f>'Kostimi i planit te veprimit'!AL232</f>
        <v>-130934399.59999999</v>
      </c>
      <c r="T25" s="240">
        <f>I25/118</f>
        <v>1291413.7932203389</v>
      </c>
      <c r="U25" s="2" t="s">
        <v>27</v>
      </c>
    </row>
    <row r="26" spans="2:21" ht="147" customHeight="1" x14ac:dyDescent="0.25">
      <c r="B26" s="198" t="s">
        <v>367</v>
      </c>
      <c r="C26" s="55" t="s">
        <v>366</v>
      </c>
      <c r="D26" s="1" t="s">
        <v>368</v>
      </c>
      <c r="E26" s="44">
        <v>2022</v>
      </c>
      <c r="F26" s="44">
        <v>2026</v>
      </c>
      <c r="G26" s="234">
        <f>'Kostimi i planit te veprimit'!Y251</f>
        <v>45411489.299999997</v>
      </c>
      <c r="H26" s="234">
        <f>'Kostimi i planit te veprimit'!Z251</f>
        <v>0</v>
      </c>
      <c r="I26" s="235">
        <f>SUM(G26:H26)</f>
        <v>45411489.299999997</v>
      </c>
      <c r="J26" s="234">
        <f>'Kostimi i planit te veprimit'!AB251</f>
        <v>7813762.5</v>
      </c>
      <c r="K26" s="234">
        <f>'Kostimi i planit te veprimit'!AC251</f>
        <v>0</v>
      </c>
      <c r="L26" s="235">
        <f>SUM(J26:K26)</f>
        <v>7813762.5</v>
      </c>
      <c r="M26" s="234">
        <f>'Kostimi i planit te veprimit'!AE251</f>
        <v>0</v>
      </c>
      <c r="N26" s="234">
        <f>'Kostimi i planit te veprimit'!AF251</f>
        <v>0</v>
      </c>
      <c r="O26" s="235">
        <f>SUM(M26:N26)</f>
        <v>0</v>
      </c>
      <c r="P26" s="234">
        <f>'Kostimi i planit te veprimit'!AI251</f>
        <v>18788927.199999999</v>
      </c>
      <c r="Q26" s="234">
        <f>'Kostimi i planit te veprimit'!AJ251</f>
        <v>0</v>
      </c>
      <c r="R26" s="234">
        <f>SUM(P26:Q26)</f>
        <v>18788927.199999999</v>
      </c>
      <c r="S26" s="239">
        <f>'Kostimi i planit te veprimit'!AL251</f>
        <v>-18808799.599999998</v>
      </c>
      <c r="T26" s="240">
        <f>I26/118</f>
        <v>384843.12966101692</v>
      </c>
      <c r="U26" s="2">
        <v>0</v>
      </c>
    </row>
    <row r="27" spans="2:21" ht="48.6" customHeight="1" thickBot="1" x14ac:dyDescent="0.3">
      <c r="B27" s="583" t="s">
        <v>118</v>
      </c>
      <c r="C27" s="213"/>
      <c r="D27" s="213"/>
      <c r="E27" s="213"/>
      <c r="F27" s="213"/>
      <c r="G27" s="238">
        <f t="shared" ref="G27:U27" si="2">SUM(G24:G26)</f>
        <v>156456325.12400001</v>
      </c>
      <c r="H27" s="238">
        <f t="shared" si="2"/>
        <v>112378000</v>
      </c>
      <c r="I27" s="238">
        <f t="shared" si="2"/>
        <v>268834325.12400001</v>
      </c>
      <c r="J27" s="238">
        <f t="shared" si="2"/>
        <v>40305903.811999999</v>
      </c>
      <c r="K27" s="238">
        <f t="shared" si="2"/>
        <v>1288000</v>
      </c>
      <c r="L27" s="238">
        <f t="shared" si="2"/>
        <v>41593903.811999999</v>
      </c>
      <c r="M27" s="238">
        <f t="shared" si="2"/>
        <v>0</v>
      </c>
      <c r="N27" s="238">
        <f t="shared" si="2"/>
        <v>0</v>
      </c>
      <c r="O27" s="238">
        <f t="shared" si="2"/>
        <v>0</v>
      </c>
      <c r="P27" s="238">
        <f t="shared" si="2"/>
        <v>49015222.112000003</v>
      </c>
      <c r="Q27" s="238">
        <f t="shared" si="2"/>
        <v>690000</v>
      </c>
      <c r="R27" s="238">
        <f t="shared" si="2"/>
        <v>49705222.112000003</v>
      </c>
      <c r="S27" s="246">
        <f t="shared" si="2"/>
        <v>-177535199.19999999</v>
      </c>
      <c r="T27" s="238">
        <f t="shared" si="2"/>
        <v>2278256.9925762713</v>
      </c>
      <c r="U27" s="50">
        <f t="shared" si="2"/>
        <v>529017000</v>
      </c>
    </row>
    <row r="28" spans="2:21" ht="37.9" customHeight="1" thickBot="1" x14ac:dyDescent="0.3">
      <c r="B28" s="518" t="s">
        <v>369</v>
      </c>
      <c r="C28" s="519"/>
      <c r="D28" s="519"/>
      <c r="E28" s="519"/>
      <c r="F28" s="519"/>
      <c r="G28" s="519"/>
      <c r="H28" s="519"/>
      <c r="I28" s="519"/>
      <c r="J28" s="519"/>
      <c r="K28" s="519"/>
      <c r="L28" s="519"/>
      <c r="M28" s="519"/>
      <c r="N28" s="519"/>
      <c r="O28" s="519"/>
      <c r="P28" s="519"/>
      <c r="Q28" s="519"/>
      <c r="R28" s="519"/>
      <c r="S28" s="519"/>
      <c r="T28" s="520"/>
    </row>
    <row r="29" spans="2:21" ht="37.9" customHeight="1" thickBot="1" x14ac:dyDescent="0.3">
      <c r="B29" s="584" t="s">
        <v>86</v>
      </c>
      <c r="C29" s="507" t="s">
        <v>90</v>
      </c>
      <c r="D29" s="507"/>
      <c r="E29" s="507" t="s">
        <v>60</v>
      </c>
      <c r="F29" s="507"/>
      <c r="G29" s="508" t="s">
        <v>91</v>
      </c>
      <c r="H29" s="509"/>
      <c r="I29" s="510"/>
      <c r="J29" s="514" t="s">
        <v>179</v>
      </c>
      <c r="K29" s="515"/>
      <c r="L29" s="515"/>
      <c r="M29" s="515"/>
      <c r="N29" s="515"/>
      <c r="O29" s="515"/>
      <c r="P29" s="508" t="s">
        <v>73</v>
      </c>
      <c r="Q29" s="509"/>
      <c r="R29" s="510"/>
      <c r="S29" s="521" t="s">
        <v>180</v>
      </c>
      <c r="T29" s="525" t="s">
        <v>181</v>
      </c>
      <c r="U29" s="3"/>
    </row>
    <row r="30" spans="2:21" ht="37.9" customHeight="1" thickBot="1" x14ac:dyDescent="0.3">
      <c r="B30" s="585"/>
      <c r="C30" s="523" t="s">
        <v>58</v>
      </c>
      <c r="D30" s="523" t="s">
        <v>92</v>
      </c>
      <c r="E30" s="507" t="s">
        <v>61</v>
      </c>
      <c r="F30" s="507" t="s">
        <v>93</v>
      </c>
      <c r="G30" s="511"/>
      <c r="H30" s="512"/>
      <c r="I30" s="513"/>
      <c r="J30" s="514" t="s">
        <v>879</v>
      </c>
      <c r="K30" s="515"/>
      <c r="L30" s="516"/>
      <c r="M30" s="514" t="s">
        <v>880</v>
      </c>
      <c r="N30" s="517"/>
      <c r="O30" s="517"/>
      <c r="P30" s="527" t="s">
        <v>138</v>
      </c>
      <c r="Q30" s="528"/>
      <c r="R30" s="529"/>
      <c r="S30" s="522"/>
      <c r="T30" s="526"/>
      <c r="U30" s="3"/>
    </row>
    <row r="31" spans="2:21" ht="87" customHeight="1" thickBot="1" x14ac:dyDescent="0.3">
      <c r="B31" s="586"/>
      <c r="C31" s="524"/>
      <c r="D31" s="524"/>
      <c r="E31" s="507"/>
      <c r="F31" s="507"/>
      <c r="G31" s="209" t="s">
        <v>36</v>
      </c>
      <c r="H31" s="209" t="s">
        <v>37</v>
      </c>
      <c r="I31" s="209" t="s">
        <v>41</v>
      </c>
      <c r="J31" s="214" t="s">
        <v>36</v>
      </c>
      <c r="K31" s="211" t="s">
        <v>37</v>
      </c>
      <c r="L31" s="215" t="s">
        <v>38</v>
      </c>
      <c r="M31" s="205" t="s">
        <v>36</v>
      </c>
      <c r="N31" s="206" t="s">
        <v>37</v>
      </c>
      <c r="O31" s="207" t="s">
        <v>39</v>
      </c>
      <c r="P31" s="208" t="s">
        <v>36</v>
      </c>
      <c r="Q31" s="209" t="s">
        <v>37</v>
      </c>
      <c r="R31" s="210" t="s">
        <v>38</v>
      </c>
      <c r="S31" s="211"/>
      <c r="T31" s="211"/>
      <c r="U31" s="3"/>
    </row>
    <row r="32" spans="2:21" ht="138" customHeight="1" x14ac:dyDescent="0.25">
      <c r="B32" s="198" t="s">
        <v>327</v>
      </c>
      <c r="C32" s="55" t="s">
        <v>239</v>
      </c>
      <c r="D32" s="55" t="s">
        <v>240</v>
      </c>
      <c r="E32" s="44">
        <v>2022</v>
      </c>
      <c r="F32" s="44">
        <v>2026</v>
      </c>
      <c r="G32" s="241">
        <f>'Kostimi i planit te veprimit'!Y277</f>
        <v>41173961.099999994</v>
      </c>
      <c r="H32" s="241">
        <f>'Kostimi i planit te veprimit'!Z277</f>
        <v>0</v>
      </c>
      <c r="I32" s="242">
        <f>SUM(G32:H32)</f>
        <v>41173961.099999994</v>
      </c>
      <c r="J32" s="241">
        <f>'Kostimi i planit te veprimit'!AB277</f>
        <v>12705431.699999999</v>
      </c>
      <c r="K32" s="241">
        <f>'Kostimi i planit te veprimit'!AC277</f>
        <v>0</v>
      </c>
      <c r="L32" s="242">
        <f>SUM(J32:K32)</f>
        <v>12705431.699999999</v>
      </c>
      <c r="M32" s="243">
        <f>'Kostimi i planit te veprimit'!AE277</f>
        <v>0</v>
      </c>
      <c r="N32" s="243">
        <f>'Kostimi i planit te veprimit'!AF277</f>
        <v>0</v>
      </c>
      <c r="O32" s="244">
        <f>SUM(M32:N32)</f>
        <v>0</v>
      </c>
      <c r="P32" s="234">
        <f>'Kostimi i planit te veprimit'!AI277</f>
        <v>9658529.3999999985</v>
      </c>
      <c r="Q32" s="234">
        <f>'Kostimi i planit te veprimit'!AJ277</f>
        <v>0</v>
      </c>
      <c r="R32" s="244">
        <f>SUM(P32:Q32)</f>
        <v>9658529.3999999985</v>
      </c>
      <c r="S32" s="245">
        <f>'Kostimi i planit te veprimit'!AL277</f>
        <v>-18810000</v>
      </c>
      <c r="T32" s="237">
        <f>I32/118</f>
        <v>348931.87372881349</v>
      </c>
      <c r="U32" s="2" t="s">
        <v>31</v>
      </c>
    </row>
    <row r="33" spans="2:21" ht="108.75" customHeight="1" x14ac:dyDescent="0.25">
      <c r="B33" s="198" t="s">
        <v>370</v>
      </c>
      <c r="C33" s="55" t="s">
        <v>242</v>
      </c>
      <c r="D33" s="1" t="s">
        <v>241</v>
      </c>
      <c r="E33" s="44">
        <v>2022</v>
      </c>
      <c r="F33" s="44">
        <v>2026</v>
      </c>
      <c r="G33" s="241">
        <f>'Kostimi i planit te veprimit'!Y293</f>
        <v>22295723.699999999</v>
      </c>
      <c r="H33" s="241">
        <f>'Kostimi i planit te veprimit'!Z293</f>
        <v>0</v>
      </c>
      <c r="I33" s="244">
        <f>SUM(G33:H33)</f>
        <v>22295723.699999999</v>
      </c>
      <c r="J33" s="241">
        <f>'Kostimi i planit te veprimit'!AB293</f>
        <v>11560981.500000002</v>
      </c>
      <c r="K33" s="241">
        <f>'Kostimi i planit te veprimit'!AC293</f>
        <v>0</v>
      </c>
      <c r="L33" s="242">
        <f>SUM(J33:K33)</f>
        <v>11560981.500000002</v>
      </c>
      <c r="M33" s="243">
        <f>'Kostimi i planit te veprimit'!AE293</f>
        <v>0</v>
      </c>
      <c r="N33" s="243">
        <f>'Kostimi i planit te veprimit'!AF293</f>
        <v>0</v>
      </c>
      <c r="O33" s="244">
        <f>SUM(M33:N33)</f>
        <v>0</v>
      </c>
      <c r="P33" s="234">
        <f>'Kostimi i planit te veprimit'!AI293</f>
        <v>7314742.2000000002</v>
      </c>
      <c r="Q33" s="234">
        <f>'Kostimi i planit te veprimit'!AJ293</f>
        <v>0</v>
      </c>
      <c r="R33" s="244">
        <f>SUM(P33:Q33)</f>
        <v>7314742.2000000002</v>
      </c>
      <c r="S33" s="245">
        <f>'Kostimi i planit te veprimit'!AL293</f>
        <v>-3420000</v>
      </c>
      <c r="T33" s="237">
        <f>I33/118</f>
        <v>188946.81101694916</v>
      </c>
      <c r="U33" s="2" t="s">
        <v>31</v>
      </c>
    </row>
    <row r="34" spans="2:21" ht="126.75" customHeight="1" x14ac:dyDescent="0.25">
      <c r="B34" s="212" t="s">
        <v>371</v>
      </c>
      <c r="C34" s="249" t="s">
        <v>244</v>
      </c>
      <c r="D34" s="250" t="s">
        <v>243</v>
      </c>
      <c r="E34" s="44">
        <v>2022</v>
      </c>
      <c r="F34" s="44">
        <v>2026</v>
      </c>
      <c r="G34" s="241">
        <f>'Kostimi i planit te veprimit'!Y330</f>
        <v>74651852.052000001</v>
      </c>
      <c r="H34" s="241">
        <f>'Kostimi i planit te veprimit'!Z330</f>
        <v>2307838000</v>
      </c>
      <c r="I34" s="244">
        <f>SUM(G34:H34)</f>
        <v>2382489852.052</v>
      </c>
      <c r="J34" s="241">
        <f>'Kostimi i planit te veprimit'!AB330</f>
        <v>26354177.188000001</v>
      </c>
      <c r="K34" s="241">
        <f>'Kostimi i planit te veprimit'!AC330</f>
        <v>634388000</v>
      </c>
      <c r="L34" s="242">
        <f>SUM(J34:K34)</f>
        <v>660742177.18799996</v>
      </c>
      <c r="M34" s="243">
        <f>'Kostimi i planit te veprimit'!AE330</f>
        <v>0</v>
      </c>
      <c r="N34" s="243">
        <f>'Kostimi i planit te veprimit'!AF330</f>
        <v>0</v>
      </c>
      <c r="O34" s="244">
        <f>SUM(M34:N34)</f>
        <v>0</v>
      </c>
      <c r="P34" s="234">
        <f>'Kostimi i planit te veprimit'!AI330</f>
        <v>9069634.2639999986</v>
      </c>
      <c r="Q34" s="234">
        <f>'Kostimi i planit te veprimit'!AJ330</f>
        <v>1673450000</v>
      </c>
      <c r="R34" s="244">
        <f>SUM(P34:Q34)</f>
        <v>1682519634.2639999</v>
      </c>
      <c r="S34" s="245">
        <f>'Kostimi i planit te veprimit'!AL330</f>
        <v>-33446593.599999998</v>
      </c>
      <c r="T34" s="237">
        <f>I34/118</f>
        <v>20190591.966542374</v>
      </c>
      <c r="U34" s="2"/>
    </row>
    <row r="35" spans="2:21" ht="200.25" customHeight="1" x14ac:dyDescent="0.25">
      <c r="B35" s="212" t="s">
        <v>372</v>
      </c>
      <c r="C35" s="249" t="s">
        <v>245</v>
      </c>
      <c r="D35" s="250" t="s">
        <v>246</v>
      </c>
      <c r="E35" s="124">
        <v>2022</v>
      </c>
      <c r="F35" s="124">
        <v>2026</v>
      </c>
      <c r="G35" s="241">
        <f>'Kostimi i planit te veprimit'!Y356</f>
        <v>45595204.799999997</v>
      </c>
      <c r="H35" s="241">
        <f>'Kostimi i planit te veprimit'!Z356</f>
        <v>0</v>
      </c>
      <c r="I35" s="244">
        <f>SUM(G35:H35)</f>
        <v>45595204.799999997</v>
      </c>
      <c r="J35" s="241">
        <f>'Kostimi i planit te veprimit'!AB356</f>
        <v>20190105.299999997</v>
      </c>
      <c r="K35" s="241">
        <f>'Kostimi i planit te veprimit'!AC356</f>
        <v>0</v>
      </c>
      <c r="L35" s="242">
        <f>SUM(J35:K35)</f>
        <v>20190105.299999997</v>
      </c>
      <c r="M35" s="243">
        <f>'Kostimi i planit te veprimit'!AE356</f>
        <v>0</v>
      </c>
      <c r="N35" s="243">
        <f>'Kostimi i planit te veprimit'!AF356</f>
        <v>0</v>
      </c>
      <c r="O35" s="244">
        <f>SUM(M35:N35)</f>
        <v>0</v>
      </c>
      <c r="P35" s="234">
        <f>'Kostimi i planit te veprimit'!AI356</f>
        <v>9623899.5</v>
      </c>
      <c r="Q35" s="234">
        <f>'Kostimi i planit te veprimit'!AJ356</f>
        <v>0</v>
      </c>
      <c r="R35" s="244">
        <f>SUM(P35:Q35)</f>
        <v>9623899.5</v>
      </c>
      <c r="S35" s="245">
        <f>'Kostimi i planit te veprimit'!AL356</f>
        <v>-15781200</v>
      </c>
      <c r="T35" s="237">
        <f>I35/118</f>
        <v>386400.04067796608</v>
      </c>
      <c r="U35" s="2"/>
    </row>
    <row r="36" spans="2:21" ht="122.25" customHeight="1" x14ac:dyDescent="0.25">
      <c r="B36" s="212" t="s">
        <v>1041</v>
      </c>
      <c r="C36" s="249" t="s">
        <v>1078</v>
      </c>
      <c r="D36" s="250"/>
      <c r="E36" s="124">
        <v>2023</v>
      </c>
      <c r="F36" s="124">
        <v>2026</v>
      </c>
      <c r="G36" s="241">
        <f>'Kostimi i planit te veprimit'!Y369</f>
        <v>15533340</v>
      </c>
      <c r="H36" s="241">
        <f>'Kostimi i planit te veprimit'!Z369</f>
        <v>60000000</v>
      </c>
      <c r="I36" s="244">
        <f>SUM(G36:H36)</f>
        <v>75533340</v>
      </c>
      <c r="J36" s="241">
        <f>'Kostimi i planit te veprimit'!AB369</f>
        <v>6410248.7000000002</v>
      </c>
      <c r="K36" s="436">
        <v>0</v>
      </c>
      <c r="L36" s="242">
        <f>SUM(J36:K36)</f>
        <v>6410248.7000000002</v>
      </c>
      <c r="M36" s="243">
        <f>'Kostimi i planit te veprimit'!AE369</f>
        <v>0</v>
      </c>
      <c r="N36" s="243">
        <f>'Kostimi i planit te veprimit'!AF369</f>
        <v>0</v>
      </c>
      <c r="O36" s="244">
        <f>SUM(M36:N36)</f>
        <v>0</v>
      </c>
      <c r="P36" s="234">
        <f>'Kostimi i planit te veprimit'!AI369</f>
        <v>5505090.7000000002</v>
      </c>
      <c r="Q36" s="234">
        <f>'Kostimi i planit te veprimit'!AJ369</f>
        <v>0</v>
      </c>
      <c r="R36" s="244">
        <f>SUM(P36:Q36)</f>
        <v>5505090.7000000002</v>
      </c>
      <c r="S36" s="245">
        <f>'Kostimi i planit te veprimit'!AL369</f>
        <v>-63618000.600000001</v>
      </c>
      <c r="T36" s="237">
        <f>I36/118</f>
        <v>640113.05084745761</v>
      </c>
      <c r="U36" s="2"/>
    </row>
    <row r="37" spans="2:21" ht="38.450000000000003" customHeight="1" thickBot="1" x14ac:dyDescent="0.3">
      <c r="B37" s="583" t="s">
        <v>1079</v>
      </c>
      <c r="C37" s="213"/>
      <c r="D37" s="213"/>
      <c r="E37" s="213"/>
      <c r="F37" s="213"/>
      <c r="G37" s="246">
        <f>SUM(G32:G36)</f>
        <v>199250081.65200001</v>
      </c>
      <c r="H37" s="246">
        <f t="shared" ref="H37:T37" si="3">SUM(H32:H36)</f>
        <v>2367838000</v>
      </c>
      <c r="I37" s="246">
        <f t="shared" si="3"/>
        <v>2567088081.6520004</v>
      </c>
      <c r="J37" s="246">
        <f t="shared" si="3"/>
        <v>77220944.387999997</v>
      </c>
      <c r="K37" s="246">
        <f t="shared" si="3"/>
        <v>634388000</v>
      </c>
      <c r="L37" s="246">
        <f t="shared" si="3"/>
        <v>711608944.38800001</v>
      </c>
      <c r="M37" s="246">
        <f t="shared" si="3"/>
        <v>0</v>
      </c>
      <c r="N37" s="246">
        <f t="shared" si="3"/>
        <v>0</v>
      </c>
      <c r="O37" s="246">
        <f t="shared" si="3"/>
        <v>0</v>
      </c>
      <c r="P37" s="246">
        <f t="shared" si="3"/>
        <v>41171896.063999996</v>
      </c>
      <c r="Q37" s="246">
        <f t="shared" si="3"/>
        <v>1673450000</v>
      </c>
      <c r="R37" s="246">
        <f t="shared" si="3"/>
        <v>1714621896.0639999</v>
      </c>
      <c r="S37" s="246">
        <f t="shared" si="3"/>
        <v>-135075794.19999999</v>
      </c>
      <c r="T37" s="246">
        <f t="shared" si="3"/>
        <v>21754983.742813557</v>
      </c>
      <c r="U37" s="246">
        <f t="shared" ref="U37" si="4">SUM(U32:U35)</f>
        <v>0</v>
      </c>
    </row>
    <row r="38" spans="2:21" ht="47.45" customHeight="1" x14ac:dyDescent="0.25">
      <c r="B38" s="503" t="s">
        <v>184</v>
      </c>
      <c r="C38" s="504"/>
      <c r="D38" s="504"/>
      <c r="E38" s="504"/>
      <c r="F38" s="505"/>
      <c r="G38" s="247">
        <f t="shared" ref="G38:T38" si="5">G37+G27+G19+G11</f>
        <v>880216790.398</v>
      </c>
      <c r="H38" s="247">
        <f t="shared" si="5"/>
        <v>2483666000</v>
      </c>
      <c r="I38" s="247">
        <f t="shared" si="5"/>
        <v>3363882790.3980007</v>
      </c>
      <c r="J38" s="247">
        <f t="shared" si="5"/>
        <v>268785662.40999997</v>
      </c>
      <c r="K38" s="247">
        <f t="shared" si="5"/>
        <v>636826000</v>
      </c>
      <c r="L38" s="247">
        <f t="shared" si="5"/>
        <v>905611662.40999997</v>
      </c>
      <c r="M38" s="247">
        <f t="shared" si="5"/>
        <v>64141191</v>
      </c>
      <c r="N38" s="247">
        <f t="shared" si="5"/>
        <v>0</v>
      </c>
      <c r="O38" s="247">
        <f t="shared" si="5"/>
        <v>64141191</v>
      </c>
      <c r="P38" s="248">
        <f t="shared" si="5"/>
        <v>216986046.99200001</v>
      </c>
      <c r="Q38" s="248">
        <f t="shared" si="5"/>
        <v>1676440000</v>
      </c>
      <c r="R38" s="248">
        <f t="shared" si="5"/>
        <v>1893426046.9919999</v>
      </c>
      <c r="S38" s="447">
        <f t="shared" si="5"/>
        <v>-494922442.99599993</v>
      </c>
      <c r="T38" s="248">
        <f t="shared" si="5"/>
        <v>28507481.274559319</v>
      </c>
      <c r="U38" s="56" t="e">
        <f>#REF!+#REF!+#REF!+U37+U27+U19+U11</f>
        <v>#REF!</v>
      </c>
    </row>
    <row r="40" spans="2:21" x14ac:dyDescent="0.25">
      <c r="S40" s="292"/>
    </row>
    <row r="41" spans="2:21" x14ac:dyDescent="0.25">
      <c r="P41" s="49"/>
    </row>
    <row r="43" spans="2:21" x14ac:dyDescent="0.25">
      <c r="P43" s="49"/>
    </row>
    <row r="45" spans="2:21" ht="18.75" x14ac:dyDescent="0.25">
      <c r="J45" s="20"/>
      <c r="K45" s="20" t="s">
        <v>51</v>
      </c>
      <c r="L45" s="20" t="s">
        <v>52</v>
      </c>
      <c r="M45" s="448" t="s">
        <v>1081</v>
      </c>
    </row>
    <row r="46" spans="2:21" ht="18.75" x14ac:dyDescent="0.25">
      <c r="G46" s="18" t="s">
        <v>102</v>
      </c>
      <c r="H46" s="19">
        <f>I38</f>
        <v>3363882790.3980007</v>
      </c>
      <c r="J46" s="20" t="s">
        <v>47</v>
      </c>
      <c r="K46" s="20">
        <f>G11</f>
        <v>368812458.5</v>
      </c>
      <c r="L46" s="20">
        <f>H11</f>
        <v>3450000</v>
      </c>
      <c r="M46" s="449">
        <f>(K46+L46)/H46</f>
        <v>0.11066451529244735</v>
      </c>
    </row>
    <row r="47" spans="2:21" ht="18.75" x14ac:dyDescent="0.25">
      <c r="G47" s="18" t="s">
        <v>189</v>
      </c>
      <c r="H47" s="19">
        <f>L38</f>
        <v>905611662.40999997</v>
      </c>
      <c r="I47" s="14"/>
      <c r="J47" s="20" t="s">
        <v>48</v>
      </c>
      <c r="K47" s="20">
        <f>G19</f>
        <v>155697925.12200001</v>
      </c>
      <c r="L47" s="20">
        <f>H19</f>
        <v>0</v>
      </c>
      <c r="M47" s="449">
        <f>(K47+L47)/H46</f>
        <v>4.6285181388135845E-2</v>
      </c>
    </row>
    <row r="48" spans="2:21" ht="30" x14ac:dyDescent="0.25">
      <c r="G48" s="18" t="s">
        <v>190</v>
      </c>
      <c r="H48" s="19">
        <f>O38</f>
        <v>64141191</v>
      </c>
      <c r="I48" s="14"/>
      <c r="J48" s="20" t="s">
        <v>49</v>
      </c>
      <c r="K48" s="20">
        <f>G27</f>
        <v>156456325.12400001</v>
      </c>
      <c r="L48" s="20">
        <f>H27</f>
        <v>112378000</v>
      </c>
      <c r="M48" s="449">
        <f>(K48+L48)/H46</f>
        <v>7.9917863336787853E-2</v>
      </c>
    </row>
    <row r="49" spans="7:13" ht="18.75" x14ac:dyDescent="0.25">
      <c r="G49" s="18" t="s">
        <v>191</v>
      </c>
      <c r="H49" s="19">
        <f>R38</f>
        <v>1893426046.9919999</v>
      </c>
      <c r="I49" s="14"/>
      <c r="J49" s="20" t="s">
        <v>50</v>
      </c>
      <c r="K49" s="20">
        <f>G37</f>
        <v>199250081.65200001</v>
      </c>
      <c r="L49" s="20">
        <f>H37</f>
        <v>2367838000</v>
      </c>
      <c r="M49" s="449">
        <f>(K49+L49)/H46</f>
        <v>0.7631324399826287</v>
      </c>
    </row>
    <row r="50" spans="7:13" ht="36" customHeight="1" x14ac:dyDescent="0.25">
      <c r="G50" s="18" t="s">
        <v>192</v>
      </c>
      <c r="H50" s="19">
        <f>S38</f>
        <v>-494922442.99599993</v>
      </c>
      <c r="I50" s="14"/>
      <c r="J50" s="60"/>
      <c r="K50" s="60"/>
      <c r="L50" s="60"/>
      <c r="M50" s="450"/>
    </row>
    <row r="51" spans="7:13" x14ac:dyDescent="0.25">
      <c r="J51" s="61"/>
      <c r="K51" s="61"/>
      <c r="L51" s="61"/>
      <c r="M51" s="62"/>
    </row>
    <row r="52" spans="7:13" x14ac:dyDescent="0.25">
      <c r="J52" s="61"/>
      <c r="K52" s="61"/>
      <c r="L52" s="61"/>
      <c r="M52" s="62"/>
    </row>
    <row r="53" spans="7:13" ht="18.75" x14ac:dyDescent="0.25">
      <c r="H53" s="12">
        <f>H47+H49</f>
        <v>2799037709.402</v>
      </c>
      <c r="I53" s="444">
        <f>H50/H46</f>
        <v>-0.1471283257575817</v>
      </c>
      <c r="J53" s="61"/>
      <c r="K53" s="61"/>
      <c r="L53" s="61"/>
      <c r="M53" s="62"/>
    </row>
    <row r="54" spans="7:13" x14ac:dyDescent="0.25">
      <c r="H54" s="49">
        <f>H53/H46</f>
        <v>0.8320853857903977</v>
      </c>
    </row>
    <row r="59" spans="7:13" x14ac:dyDescent="0.25">
      <c r="G59" s="21" t="s">
        <v>42</v>
      </c>
      <c r="H59" s="21">
        <f>G38</f>
        <v>880216790.398</v>
      </c>
      <c r="I59" s="63">
        <f>H59/H61</f>
        <v>0.26166690257773706</v>
      </c>
    </row>
    <row r="60" spans="7:13" x14ac:dyDescent="0.25">
      <c r="G60" s="21" t="s">
        <v>43</v>
      </c>
      <c r="H60" s="21">
        <f>H38</f>
        <v>2483666000</v>
      </c>
      <c r="I60" s="63">
        <f>H60/H61</f>
        <v>0.73833309742226272</v>
      </c>
    </row>
    <row r="61" spans="7:13" x14ac:dyDescent="0.25">
      <c r="G61" s="21" t="s">
        <v>44</v>
      </c>
      <c r="H61" s="21">
        <f>I38</f>
        <v>3363882790.3980007</v>
      </c>
    </row>
  </sheetData>
  <mergeCells count="69">
    <mergeCell ref="B20:T20"/>
    <mergeCell ref="C21:D21"/>
    <mergeCell ref="E21:F21"/>
    <mergeCell ref="J21:O21"/>
    <mergeCell ref="S21:S22"/>
    <mergeCell ref="J22:L22"/>
    <mergeCell ref="M22:O22"/>
    <mergeCell ref="G21:I22"/>
    <mergeCell ref="B21:B23"/>
    <mergeCell ref="C22:C23"/>
    <mergeCell ref="D22:D23"/>
    <mergeCell ref="P21:R21"/>
    <mergeCell ref="T21:T22"/>
    <mergeCell ref="P22:R22"/>
    <mergeCell ref="T13:T14"/>
    <mergeCell ref="E14:E15"/>
    <mergeCell ref="F14:F15"/>
    <mergeCell ref="P14:R14"/>
    <mergeCell ref="C6:D6"/>
    <mergeCell ref="E6:F6"/>
    <mergeCell ref="G6:I7"/>
    <mergeCell ref="M7:O7"/>
    <mergeCell ref="J6:O6"/>
    <mergeCell ref="B2:T2"/>
    <mergeCell ref="B12:T12"/>
    <mergeCell ref="C3:D3"/>
    <mergeCell ref="B6:B8"/>
    <mergeCell ref="B5:T5"/>
    <mergeCell ref="S6:S7"/>
    <mergeCell ref="C7:C8"/>
    <mergeCell ref="P6:R6"/>
    <mergeCell ref="T6:T7"/>
    <mergeCell ref="P7:R7"/>
    <mergeCell ref="D7:D8"/>
    <mergeCell ref="E3:F3"/>
    <mergeCell ref="J3:O3"/>
    <mergeCell ref="E7:E8"/>
    <mergeCell ref="F7:F8"/>
    <mergeCell ref="J7:L7"/>
    <mergeCell ref="B13:B15"/>
    <mergeCell ref="E13:F13"/>
    <mergeCell ref="J13:O13"/>
    <mergeCell ref="S13:S14"/>
    <mergeCell ref="J14:L14"/>
    <mergeCell ref="M14:O14"/>
    <mergeCell ref="G13:I14"/>
    <mergeCell ref="C14:C15"/>
    <mergeCell ref="P13:R13"/>
    <mergeCell ref="D14:D15"/>
    <mergeCell ref="C13:D13"/>
    <mergeCell ref="G29:I30"/>
    <mergeCell ref="J30:L30"/>
    <mergeCell ref="M30:O30"/>
    <mergeCell ref="B28:T28"/>
    <mergeCell ref="C29:D29"/>
    <mergeCell ref="E29:F29"/>
    <mergeCell ref="J29:O29"/>
    <mergeCell ref="S29:S30"/>
    <mergeCell ref="B29:B31"/>
    <mergeCell ref="C30:C31"/>
    <mergeCell ref="D30:D31"/>
    <mergeCell ref="T29:T30"/>
    <mergeCell ref="P30:R30"/>
    <mergeCell ref="P29:R29"/>
    <mergeCell ref="B38:F38"/>
    <mergeCell ref="E22:E23"/>
    <mergeCell ref="F22:F23"/>
    <mergeCell ref="E30:E31"/>
    <mergeCell ref="F30:F31"/>
  </mergeCells>
  <pageMargins left="0.7" right="0.7" top="0.75" bottom="0.75" header="0.3" footer="0.3"/>
  <pageSetup paperSize="9" scale="2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7"/>
  <sheetViews>
    <sheetView workbookViewId="0">
      <selection activeCell="C8" sqref="C8"/>
    </sheetView>
  </sheetViews>
  <sheetFormatPr defaultRowHeight="15" x14ac:dyDescent="0.25"/>
  <cols>
    <col min="1" max="1" width="40.7109375" customWidth="1"/>
    <col min="2" max="2" width="12" customWidth="1"/>
    <col min="3" max="3" width="13.42578125" customWidth="1"/>
    <col min="4" max="4" width="16.140625" customWidth="1"/>
    <col min="5" max="5" width="15.140625" customWidth="1"/>
    <col min="6" max="6" width="14.85546875" customWidth="1"/>
    <col min="7" max="7" width="27.140625" customWidth="1"/>
    <col min="8" max="8" width="11.85546875" bestFit="1" customWidth="1"/>
  </cols>
  <sheetData>
    <row r="1" spans="1:8" ht="15.75" thickBot="1" x14ac:dyDescent="0.3">
      <c r="A1" s="560" t="s">
        <v>101</v>
      </c>
      <c r="B1" s="560"/>
      <c r="C1" s="560"/>
      <c r="D1" s="560"/>
      <c r="E1" s="560"/>
      <c r="F1" s="560"/>
    </row>
    <row r="2" spans="1:8" ht="24" x14ac:dyDescent="0.25">
      <c r="A2" s="563" t="s">
        <v>96</v>
      </c>
      <c r="B2" s="565" t="s">
        <v>95</v>
      </c>
      <c r="C2" s="46" t="s">
        <v>97</v>
      </c>
      <c r="D2" s="46" t="s">
        <v>100</v>
      </c>
      <c r="E2" s="46" t="s">
        <v>98</v>
      </c>
      <c r="F2" s="24" t="s">
        <v>94</v>
      </c>
    </row>
    <row r="3" spans="1:8" x14ac:dyDescent="0.25">
      <c r="A3" s="564"/>
      <c r="B3" s="566"/>
      <c r="C3" s="47" t="s">
        <v>185</v>
      </c>
      <c r="D3" s="47" t="s">
        <v>186</v>
      </c>
      <c r="E3" s="47" t="s">
        <v>99</v>
      </c>
      <c r="F3" s="25" t="s">
        <v>185</v>
      </c>
    </row>
    <row r="4" spans="1:8" ht="24.75" thickBot="1" x14ac:dyDescent="0.3">
      <c r="A4" s="564"/>
      <c r="B4" s="566"/>
      <c r="C4" s="73"/>
      <c r="D4" s="47" t="s">
        <v>187</v>
      </c>
      <c r="E4" s="47" t="s">
        <v>188</v>
      </c>
      <c r="F4" s="26"/>
    </row>
    <row r="5" spans="1:8" ht="18" customHeight="1" x14ac:dyDescent="0.25">
      <c r="A5" s="567" t="s">
        <v>272</v>
      </c>
      <c r="B5" s="74" t="s">
        <v>36</v>
      </c>
      <c r="C5" s="71">
        <f>'Totali_Qellimet politike'!G11</f>
        <v>368812458.5</v>
      </c>
      <c r="D5" s="71">
        <f>'Totali_Qellimet politike'!J11+'Totali_Qellimet politike'!M11</f>
        <v>152763233.40000001</v>
      </c>
      <c r="E5" s="71">
        <f>'Totali_Qellimet politike'!P11</f>
        <v>84137567.500000015</v>
      </c>
      <c r="F5" s="561">
        <f>(C5+C6)-(D5+D6)-(E5+E6)</f>
        <v>131911657.59999998</v>
      </c>
      <c r="G5" s="22"/>
    </row>
    <row r="6" spans="1:8" ht="24.75" customHeight="1" thickBot="1" x14ac:dyDescent="0.3">
      <c r="A6" s="567"/>
      <c r="B6" s="75" t="s">
        <v>37</v>
      </c>
      <c r="C6" s="72">
        <f>'Totali_Qellimet politike'!H11</f>
        <v>3450000</v>
      </c>
      <c r="D6" s="72">
        <f>'Totali_Qellimet politike'!K11+'Totali_Qellimet politike'!N11</f>
        <v>1150000</v>
      </c>
      <c r="E6" s="72">
        <f>'Totali_Qellimet politike'!Q11</f>
        <v>2300000</v>
      </c>
      <c r="F6" s="562"/>
    </row>
    <row r="7" spans="1:8" x14ac:dyDescent="0.25">
      <c r="A7" s="567" t="s">
        <v>287</v>
      </c>
      <c r="B7" s="74" t="s">
        <v>36</v>
      </c>
      <c r="C7" s="71">
        <f>'Totali_Qellimet politike'!G19</f>
        <v>155697925.12200001</v>
      </c>
      <c r="D7" s="71">
        <f>'Totali_Qellimet politike'!J19+'Totali_Qellimet politike'!M19</f>
        <v>62636771.809999995</v>
      </c>
      <c r="E7" s="71">
        <f>'Totali_Qellimet politike'!P19</f>
        <v>42661361.316</v>
      </c>
      <c r="F7" s="561">
        <f t="shared" ref="F7" si="0">(C7+C8)-(D7+D8)-(E7+E8)</f>
        <v>50399791.996000007</v>
      </c>
      <c r="G7" s="22"/>
      <c r="H7" s="22"/>
    </row>
    <row r="8" spans="1:8" ht="24" customHeight="1" thickBot="1" x14ac:dyDescent="0.3">
      <c r="A8" s="567"/>
      <c r="B8" s="75" t="s">
        <v>37</v>
      </c>
      <c r="C8" s="72">
        <f>'Totali_Qellimet politike'!H19</f>
        <v>0</v>
      </c>
      <c r="D8" s="72">
        <f>'Totali_Qellimet politike'!K19+'Totali_Qellimet politike'!N19</f>
        <v>0</v>
      </c>
      <c r="E8" s="72">
        <f>'Totali_Qellimet politike'!Q19</f>
        <v>0</v>
      </c>
      <c r="F8" s="562"/>
      <c r="G8" s="22"/>
    </row>
    <row r="9" spans="1:8" x14ac:dyDescent="0.25">
      <c r="A9" s="567" t="s">
        <v>314</v>
      </c>
      <c r="B9" s="74" t="s">
        <v>36</v>
      </c>
      <c r="C9" s="71">
        <f>'Totali_Qellimet politike'!G27</f>
        <v>156456325.12400001</v>
      </c>
      <c r="D9" s="71">
        <f>'Totali_Qellimet politike'!J27+'Totali_Qellimet politike'!M27</f>
        <v>40305903.811999999</v>
      </c>
      <c r="E9" s="71">
        <f>'Totali_Qellimet politike'!P27</f>
        <v>49015222.112000003</v>
      </c>
      <c r="F9" s="561">
        <f t="shared" ref="F9:F11" si="1">(C9+C10)-(D9+D10)-(E9+E10)</f>
        <v>177535199.19999999</v>
      </c>
      <c r="G9" s="23"/>
    </row>
    <row r="10" spans="1:8" ht="20.25" customHeight="1" thickBot="1" x14ac:dyDescent="0.3">
      <c r="A10" s="567"/>
      <c r="B10" s="75" t="s">
        <v>37</v>
      </c>
      <c r="C10" s="72">
        <f>'Totali_Qellimet politike'!H27</f>
        <v>112378000</v>
      </c>
      <c r="D10" s="72">
        <f>'Totali_Qellimet politike'!K27+'Totali_Qellimet politike'!N27</f>
        <v>1288000</v>
      </c>
      <c r="E10" s="72">
        <f>'Totali_Qellimet politike'!Q27</f>
        <v>690000</v>
      </c>
      <c r="F10" s="562"/>
      <c r="G10" s="22"/>
    </row>
    <row r="11" spans="1:8" x14ac:dyDescent="0.25">
      <c r="A11" s="567" t="s">
        <v>369</v>
      </c>
      <c r="B11" s="74" t="s">
        <v>36</v>
      </c>
      <c r="C11" s="71">
        <f>'Totali_Qellimet politike'!G37</f>
        <v>199250081.65200001</v>
      </c>
      <c r="D11" s="71">
        <f>'Totali_Qellimet politike'!J37+'Totali_Qellimet politike'!M37</f>
        <v>77220944.387999997</v>
      </c>
      <c r="E11" s="71">
        <f>'Totali_Qellimet politike'!P37</f>
        <v>41171896.063999996</v>
      </c>
      <c r="F11" s="561">
        <f t="shared" si="1"/>
        <v>140857241.20000005</v>
      </c>
      <c r="G11" s="22"/>
    </row>
    <row r="12" spans="1:8" ht="44.25" customHeight="1" thickBot="1" x14ac:dyDescent="0.3">
      <c r="A12" s="567"/>
      <c r="B12" s="75" t="s">
        <v>37</v>
      </c>
      <c r="C12" s="72">
        <f>'Totali_Qellimet politike'!H37</f>
        <v>2367838000</v>
      </c>
      <c r="D12" s="72">
        <f>'Totali_Qellimet politike'!K37+'Totali_Qellimet politike'!N37</f>
        <v>634388000</v>
      </c>
      <c r="E12" s="72">
        <f>'Totali_Qellimet politike'!Q37</f>
        <v>1673450000</v>
      </c>
      <c r="F12" s="562"/>
      <c r="G12" s="22">
        <f>E11+E12</f>
        <v>1714621896.0639999</v>
      </c>
    </row>
    <row r="13" spans="1:8" ht="15.75" thickBot="1" x14ac:dyDescent="0.3">
      <c r="A13" s="78" t="s">
        <v>53</v>
      </c>
      <c r="B13" s="76"/>
      <c r="C13" s="77">
        <f>SUM(C5:C12)</f>
        <v>3363882790.3979998</v>
      </c>
      <c r="D13" s="77">
        <f>SUM(D5:D12)</f>
        <v>969752853.41000009</v>
      </c>
      <c r="E13" s="77">
        <f>SUM(E5:E12)</f>
        <v>1893426046.9920001</v>
      </c>
      <c r="F13" s="57">
        <f>SUM(F5:F12)</f>
        <v>500703889.99600005</v>
      </c>
      <c r="G13" s="446">
        <f>1538500000/G12</f>
        <v>0.89728237084321827</v>
      </c>
    </row>
    <row r="14" spans="1:8" x14ac:dyDescent="0.25">
      <c r="A14" s="27" t="s">
        <v>54</v>
      </c>
      <c r="B14" s="568"/>
      <c r="C14" s="570">
        <f>C13/118</f>
        <v>28507481.274559319</v>
      </c>
      <c r="D14" s="570">
        <f>D13/118</f>
        <v>8218244.5204237299</v>
      </c>
      <c r="E14" s="570">
        <f>E13/118</f>
        <v>16045983.449084746</v>
      </c>
      <c r="F14" s="572">
        <f>F13/118</f>
        <v>4243253.3050508481</v>
      </c>
      <c r="G14" s="22"/>
    </row>
    <row r="15" spans="1:8" ht="15.75" thickBot="1" x14ac:dyDescent="0.3">
      <c r="A15" s="28" t="s">
        <v>193</v>
      </c>
      <c r="B15" s="569"/>
      <c r="C15" s="571"/>
      <c r="D15" s="571"/>
      <c r="E15" s="571"/>
      <c r="F15" s="573"/>
      <c r="H15" s="22"/>
    </row>
    <row r="16" spans="1:8" x14ac:dyDescent="0.25">
      <c r="H16" s="22"/>
    </row>
    <row r="17" spans="4:5" x14ac:dyDescent="0.25">
      <c r="D17" s="22"/>
      <c r="E17" s="22"/>
    </row>
  </sheetData>
  <mergeCells count="16">
    <mergeCell ref="A9:A10"/>
    <mergeCell ref="B14:B15"/>
    <mergeCell ref="C14:C15"/>
    <mergeCell ref="D14:D15"/>
    <mergeCell ref="F14:F15"/>
    <mergeCell ref="E14:E15"/>
    <mergeCell ref="F9:F10"/>
    <mergeCell ref="A11:A12"/>
    <mergeCell ref="F11:F12"/>
    <mergeCell ref="A1:F1"/>
    <mergeCell ref="F7:F8"/>
    <mergeCell ref="A2:A4"/>
    <mergeCell ref="B2:B4"/>
    <mergeCell ref="A5:A6"/>
    <mergeCell ref="F5:F6"/>
    <mergeCell ref="A7:A8"/>
  </mergeCells>
  <pageMargins left="0.7" right="0.7" top="0.75" bottom="0.75" header="0.3" footer="0.3"/>
  <pageSetup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25" sqref="O25"/>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0x0028A95880CEEBEB4880DC3751519DE1C5</ContentTypeId>
    <TemplateUrl xmlns="http://schemas.microsoft.com/sharepoint/v3" xsi:nil="true"/>
    <ProtocolNumberIn xmlns="http://schemas.microsoft.com/sharepoint/v3" xsi:nil="true"/>
    <DocumentTypeId xmlns="http://schemas.microsoft.com/sharepoint/v3">1</DocumentTypeId>
    <ProtocolNumberOut xmlns="http://schemas.microsoft.com/sharepoint/v3">6690/3</ProtocolNumberOut>
    <_SourceUrl xmlns="http://schemas.microsoft.com/sharepoint/v3" xsi:nil="true"/>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s" ma:contentTypeID="0x0028A95880CEEBEB4880DC3751519DE1C5" ma:contentTypeVersion="" ma:contentTypeDescription="" ma:contentTypeScope="" ma:versionID="d160255c1a0d415634e60efafaa21430">
  <xsd:schema xmlns:xsd="http://www.w3.org/2001/XMLSchema" xmlns:xs="http://www.w3.org/2001/XMLSchema" xmlns:p="http://schemas.microsoft.com/office/2006/metadata/properties" xmlns:ns1="http://schemas.microsoft.com/sharepoint/v3" targetNamespace="http://schemas.microsoft.com/office/2006/metadata/properties" ma:root="true" ma:fieldsID="88b2cf56787c63537583ebf0465db89b" ns1:_="">
    <xsd:import namespace="http://schemas.microsoft.com/sharepoint/v3"/>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1:DocumentTypeId" minOccurs="0"/>
                <xsd:element ref="ns1:ProtocolNumberIn" minOccurs="0"/>
                <xsd:element ref="ns1:ProtocolNumberOu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 ma:internalName="ID" ma:readOnly="true">
      <xsd:simpleType>
        <xsd:restriction base="dms:Unknown"/>
      </xsd:simpleType>
    </xsd:element>
    <xsd:element name="ContentTypeId" ma:index="1" nillable="true" ma:displayName="Content Type ID" ma:hidden="true" ma:internalName="ContentTypeId" ma:readOnly="true">
      <xsd:simpleType>
        <xsd:restriction base="dms:Unknown"/>
      </xsd:simpleType>
    </xsd:element>
    <xsd:element name="Author" ma:index="4" nillable="true" ma:displayName="Created By"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Modified By"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Has Copy Destinations" ma:hidden="true" ma:internalName="_HasCopyDestinations" ma:readOnly="true">
      <xsd:simpleType>
        <xsd:restriction base="dms:Boolean"/>
      </xsd:simpleType>
    </xsd:element>
    <xsd:element name="_CopySource" ma:index="8" nillable="true" ma:displayName="Copy Source" ma:internalName="_CopySource" ma:readOnly="true">
      <xsd:simpleType>
        <xsd:restriction base="dms:Text"/>
      </xsd:simpleType>
    </xsd:element>
    <xsd:element name="_ModerationStatus" ma:index="9" nillable="true" ma:displayName="Approval Status" ma:default="0" ma:hidden="true" ma:internalName="_ModerationStatus" ma:readOnly="true">
      <xsd:simpleType>
        <xsd:restriction base="dms:Unknown"/>
      </xsd:simpleType>
    </xsd:element>
    <xsd:element name="_ModerationComments" ma:index="10" nillable="true" ma:displayName="Approver Comments" ma:hidden="true" ma:internalName="_ModerationComments" ma:readOnly="true">
      <xsd:simpleType>
        <xsd:restriction base="dms:Note"/>
      </xsd:simpleType>
    </xsd:element>
    <xsd:element name="FileRef" ma:index="11" nillable="true" ma:displayName="URL Path" ma:hidden="true" ma:list="Docs" ma:internalName="FileRef" ma:readOnly="true" ma:showField="FullUrl">
      <xsd:simpleType>
        <xsd:restriction base="dms:Lookup"/>
      </xsd:simpleType>
    </xsd:element>
    <xsd:element name="FileDirRef" ma:index="12" nillable="true" ma:displayName="Path" ma:hidden="true" ma:list="Docs" ma:internalName="FileDirRef" ma:readOnly="true" ma:showField="DirName">
      <xsd:simpleType>
        <xsd:restriction base="dms:Lookup"/>
      </xsd:simpleType>
    </xsd:element>
    <xsd:element name="Last_x0020_Modified" ma:index="13" nillable="true" ma:displayName="Modified" ma:format="TRUE" ma:hidden="true" ma:list="Docs" ma:internalName="Last_x0020_Modified" ma:readOnly="true" ma:showField="TimeLastModified">
      <xsd:simpleType>
        <xsd:restriction base="dms:Lookup"/>
      </xsd:simpleType>
    </xsd:element>
    <xsd:element name="Created_x0020_Date" ma:index="14" nillable="true" ma:displayName="Created" ma:format="TRUE" ma:hidden="true" ma:list="Docs" ma:internalName="Created_x0020_Date" ma:readOnly="true" ma:showField="TimeCreated">
      <xsd:simpleType>
        <xsd:restriction base="dms:Lookup"/>
      </xsd:simpleType>
    </xsd:element>
    <xsd:element name="File_x0020_Size" ma:index="15" nillable="true" ma:displayName="File Size" ma:format="TRUE" ma:hidden="true" ma:list="Docs" ma:internalName="File_x0020_Size" ma:readOnly="true" ma:showField="SizeInKB">
      <xsd:simpleType>
        <xsd:restriction base="dms:Lookup"/>
      </xsd:simpleType>
    </xsd:element>
    <xsd:element name="FSObjType" ma:index="16" nillable="true" ma:displayName="Item Type" ma:hidden="true" ma:list="Docs" ma:internalName="FSObjType" ma:readOnly="true" ma:showField="FSType">
      <xsd:simpleType>
        <xsd:restriction base="dms:Lookup"/>
      </xsd:simpleType>
    </xsd:element>
    <xsd:element name="SortBehavior" ma:index="17" nillable="true" ma:displayName="Sort Type" ma:hidden="true" ma:list="Docs" ma:internalName="SortBehavior" ma:readOnly="true" ma:showField="SortBehavior">
      <xsd:simpleType>
        <xsd:restriction base="dms:Lookup"/>
      </xsd:simpleType>
    </xsd:element>
    <xsd:element name="CheckedOutUserId" ma:index="19" nillable="true" ma:displayName="ID of the User who has the item Checked Out" ma:hidden="true" ma:list="Docs" ma:internalName="CheckedOutUserId" ma:readOnly="true" ma:showField="CheckoutUserId">
      <xsd:simpleType>
        <xsd:restriction base="dms:Lookup"/>
      </xsd:simpleType>
    </xsd:element>
    <xsd:element name="IsCheckedoutToLocal" ma:index="20" nillable="true" ma:displayName="Is Checked out to local" ma:hidden="true" ma:list="Docs" ma:internalName="IsCheckedoutToLocal" ma:readOnly="true" ma:showField="IsCheckoutToLocal">
      <xsd:simpleType>
        <xsd:restriction base="dms:Lookup"/>
      </xsd:simpleType>
    </xsd:element>
    <xsd:element name="CheckoutUser" ma:index="21" nillable="true" ma:displayName="Checked Out T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que Id" ma:hidden="true" ma:list="Docs" ma:internalName="UniqueId" ma:readOnly="true" ma:showField="UniqueId">
      <xsd:simpleType>
        <xsd:restriction base="dms:Lookup"/>
      </xsd:simpleType>
    </xsd:element>
    <xsd:element name="SyncClientId" ma:index="24" nillable="true" ma:displayName="Client Id"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Virus Status" ma:format="TRUE" ma:hidden="true" ma:list="Docs" ma:internalName="VirusStatus" ma:readOnly="true" ma:showField="Size">
      <xsd:simpleType>
        <xsd:restriction base="dms:Lookup"/>
      </xsd:simpleType>
    </xsd:element>
    <xsd:element name="CheckedOutTitle" ma:index="28" nillable="true" ma:displayName="Checked Out To" ma:format="TRUE" ma:hidden="true" ma:list="Docs" ma:internalName="CheckedOutTitle" ma:readOnly="true" ma:showField="CheckedOutTitle">
      <xsd:simpleType>
        <xsd:restriction base="dms:Lookup"/>
      </xsd:simpleType>
    </xsd:element>
    <xsd:element name="_CheckinComment" ma:index="29" nillable="true" ma:displayName="Check In Comment" ma:format="TRUE" ma:list="Docs" ma:internalName="_CheckinComment" ma:readOnly="true" ma:showField="CheckinComment">
      <xsd:simpleType>
        <xsd:restriction base="dms:Lookup"/>
      </xsd:simpleType>
    </xsd:element>
    <xsd:element name="File_x0020_Type" ma:index="33" nillable="true" ma:displayName="File Type" ma:hidden="true" ma:internalName="File_x0020_Type" ma:readOnly="true">
      <xsd:simpleType>
        <xsd:restriction base="dms:Text"/>
      </xsd:simpleType>
    </xsd:element>
    <xsd:element name="HTML_x0020_File_x0020_Type" ma:index="34" nillable="true" ma:displayName="HTML File Type" ma:hidden="true" ma:internalName="HTML_x0020_File_x0020_Type" ma:readOnly="true">
      <xsd:simpleType>
        <xsd:restriction base="dms:Text"/>
      </xsd:simpleType>
    </xsd:element>
    <xsd:element name="_SourceUrl" ma:index="35" nillable="true" ma:displayName="Source URL" ma:hidden="true" ma:internalName="_SourceUrl">
      <xsd:simpleType>
        <xsd:restriction base="dms:Text"/>
      </xsd:simpleType>
    </xsd:element>
    <xsd:element name="_SharedFileIndex" ma:index="36" nillable="true" ma:displayName="Shared File Index" ma:hidden="true" ma:internalName="_SharedFileIndex">
      <xsd:simpleType>
        <xsd:restriction base="dms:Text"/>
      </xsd:simpleType>
    </xsd:element>
    <xsd:element name="MetaInfo" ma:index="48" nillable="true" ma:displayName="Property Bag" ma:hidden="true" ma:list="Docs" ma:internalName="MetaInfo" ma:showField="MetaInfo">
      <xsd:simpleType>
        <xsd:restriction base="dms:Lookup"/>
      </xsd:simpleType>
    </xsd:element>
    <xsd:element name="_Level" ma:index="49" nillable="true" ma:displayName="Level" ma:hidden="true" ma:internalName="_Level" ma:readOnly="true">
      <xsd:simpleType>
        <xsd:restriction base="dms:Unknown"/>
      </xsd:simpleType>
    </xsd:element>
    <xsd:element name="_IsCurrentVersion" ma:index="50" nillable="true" ma:displayName="Is Current Version" ma:hidden="true" ma:internalName="_IsCurrentVersion" ma:readOnly="true">
      <xsd:simpleType>
        <xsd:restriction base="dms:Boolean"/>
      </xsd:simpleType>
    </xsd:element>
    <xsd:element name="ItemChildCount" ma:index="51" nillable="true" ma:displayName="Item Child Count" ma:hidden="true" ma:list="Docs" ma:internalName="ItemChildCount" ma:readOnly="true" ma:showField="ItemChildCount">
      <xsd:simpleType>
        <xsd:restriction base="dms:Lookup"/>
      </xsd:simpleType>
    </xsd:element>
    <xsd:element name="FolderChildCount" ma:index="52" nillable="true" ma:displayName="Folder Child Count" ma:hidden="true" ma:list="Docs" ma:internalName="FolderChildCount" ma:readOnly="true" ma:showField="FolderChildCount">
      <xsd:simpleType>
        <xsd:restriction base="dms:Lookup"/>
      </xsd:simpleType>
    </xsd:element>
    <xsd:element name="owshiddenversion" ma:index="56" nillable="true" ma:displayName="owshiddenversion" ma:hidden="true" ma:internalName="owshiddenversion" ma:readOnly="true">
      <xsd:simpleType>
        <xsd:restriction base="dms:Unknown"/>
      </xsd:simpleType>
    </xsd:element>
    <xsd:element name="_UIVersion" ma:index="57" nillable="true" ma:displayName="UI Version" ma:hidden="true" ma:internalName="_UIVersion" ma:readOnly="true">
      <xsd:simpleType>
        <xsd:restriction base="dms:Unknown"/>
      </xsd:simpleType>
    </xsd:element>
    <xsd:element name="_UIVersionString" ma:index="58" nillable="true" ma:displayName="Version" ma:internalName="_UIVersionString" ma:readOnly="true">
      <xsd:simpleType>
        <xsd:restriction base="dms:Text"/>
      </xsd:simpleType>
    </xsd:element>
    <xsd:element name="InstanceID" ma:index="59" nillable="true" ma:displayName="Instance ID" ma:hidden="true" ma:internalName="InstanceID" ma:readOnly="true">
      <xsd:simpleType>
        <xsd:restriction base="dms:Unknown"/>
      </xsd:simpleType>
    </xsd:element>
    <xsd:element name="Order" ma:index="60" nillable="true" ma:displayName="Order" ma:hidden="true" ma:internalName="Order">
      <xsd:simpleType>
        <xsd:restriction base="dms:Number"/>
      </xsd:simpleType>
    </xsd:element>
    <xsd:element name="GUID" ma:index="61" nillable="true" ma:displayName="GUID" ma:hidden="true" ma:internalName="GUID" ma:readOnly="true">
      <xsd:simpleType>
        <xsd:restriction base="dms:Unknown"/>
      </xsd:simpleType>
    </xsd:element>
    <xsd:element name="WorkflowVersion" ma:index="62" nillable="true" ma:displayName="Workflow Version" ma:hidden="true" ma:internalName="WorkflowVersion" ma:readOnly="true">
      <xsd:simpleType>
        <xsd:restriction base="dms:Unknown"/>
      </xsd:simpleType>
    </xsd:element>
    <xsd:element name="WorkflowInstanceID" ma:index="63" nillable="true" ma:displayName="Workflow Instance ID" ma:hidden="true" ma:internalName="WorkflowInstanceID" ma:readOnly="true">
      <xsd:simpleType>
        <xsd:restriction base="dms:Unknown"/>
      </xsd:simpleType>
    </xsd:element>
    <xsd:element name="ParentVersionString" ma:index="64" nillable="true" ma:displayName="Source Version (Converted Document)" ma:hidden="true" ma:list="Docs" ma:internalName="ParentVersionString" ma:readOnly="true" ma:showField="ParentVersionString">
      <xsd:simpleType>
        <xsd:restriction base="dms:Lookup"/>
      </xsd:simpleType>
    </xsd:element>
    <xsd:element name="ParentLeafName" ma:index="65" nillable="true" ma:displayName="Source Name (Converted Document)" ma:hidden="true" ma:list="Docs" ma:internalName="ParentLeafName" ma:readOnly="true" ma:showField="ParentLeafName">
      <xsd:simpleType>
        <xsd:restriction base="dms:Lookup"/>
      </xsd:simpleType>
    </xsd:element>
    <xsd:element name="DocConcurrencyNumber" ma:index="66" nillable="true" ma:displayName="Document Concurrency Number" ma:hidden="true" ma:list="Docs" ma:internalName="DocConcurrencyNumber" ma:readOnly="true" ma:showField="DocConcurrencyNumber">
      <xsd:simpleType>
        <xsd:restriction base="dms:Lookup"/>
      </xsd:simpleType>
    </xsd:element>
    <xsd:element name="TemplateUrl" ma:index="68" nillable="true" ma:displayName="Template Link" ma:hidden="true" ma:internalName="TemplateUrl">
      <xsd:simpleType>
        <xsd:restriction base="dms:Text"/>
      </xsd:simpleType>
    </xsd:element>
    <xsd:element name="xd_ProgID" ma:index="69" nillable="true" ma:displayName="HTML File Link" ma:hidden="true" ma:internalName="xd_ProgID">
      <xsd:simpleType>
        <xsd:restriction base="dms:Text"/>
      </xsd:simpleType>
    </xsd:element>
    <xsd:element name="xd_Signature" ma:index="70" nillable="true" ma:displayName="Is Signed" ma:hidden="true" ma:internalName="xd_Signature" ma:readOnly="true">
      <xsd:simpleType>
        <xsd:restriction base="dms:Boolean"/>
      </xsd:simpleType>
    </xsd:element>
    <xsd:element name="DocumentTypeId" ma:index="73" nillable="true" ma:displayName="DocumentTypeId" ma:hidden="true" ma:internalName="DocumentTypeId">
      <xsd:simpleType>
        <xsd:restriction base="dms:Text">
          <xsd:maxLength value="255"/>
        </xsd:restriction>
      </xsd:simpleType>
    </xsd:element>
    <xsd:element name="ProtocolNumberIn" ma:index="74" nillable="true" ma:displayName="ProtocolNumberIn" ma:hidden="true" ma:internalName="ProtocolNumberIn">
      <xsd:simpleType>
        <xsd:restriction base="dms:Text">
          <xsd:maxLength value="255"/>
        </xsd:restriction>
      </xsd:simpleType>
    </xsd:element>
    <xsd:element name="ProtocolNumberOut" ma:index="75" nillable="true" ma:displayName="ProtocolNumberOut" ma:hidden="true" ma:internalName="ProtocolNumberOu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6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D7D354-A45F-485B-80C2-93E70F2B3E1C}">
  <ds:schemaRef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http://purl.org/dc/terms/"/>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3E5FB393-A785-4B1B-8C0B-B7A7F543EC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3</vt:i4>
      </vt:variant>
      <vt:variant>
        <vt:lpstr>Named Ranges</vt:lpstr>
      </vt:variant>
      <vt:variant>
        <vt:i4>1</vt:i4>
      </vt:variant>
    </vt:vector>
  </HeadingPairs>
  <TitlesOfParts>
    <vt:vector size="8" baseType="lpstr">
      <vt:lpstr>Kostimi i planit te veprimit</vt:lpstr>
      <vt:lpstr>Totali_Qellimet politike</vt:lpstr>
      <vt:lpstr>Nevojat kapitale</vt:lpstr>
      <vt:lpstr>Sheet1</vt:lpstr>
      <vt:lpstr>Grafik Kostot</vt:lpstr>
      <vt:lpstr>Grafik-Ndarja e kostove</vt:lpstr>
      <vt:lpstr>Grafik_ Qellimet e politikave</vt:lpstr>
      <vt:lpstr>'Nevojat kapitale'!_Hlk14952534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Plani I Veprimit per KM</dc:title>
  <dc:creator>Oriana Arapi</dc:creator>
  <cp:lastModifiedBy>Sara Kosova</cp:lastModifiedBy>
  <cp:lastPrinted>2023-01-16T12:46:27Z</cp:lastPrinted>
  <dcterms:created xsi:type="dcterms:W3CDTF">2019-02-21T16:54:35Z</dcterms:created>
  <dcterms:modified xsi:type="dcterms:W3CDTF">2023-01-16T12:46:33Z</dcterms:modified>
</cp:coreProperties>
</file>