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planifikimi per katermujor" sheetId="6" state="hidden" r:id="rId6"/>
  </sheets>
  <calcPr calcId="152511"/>
</workbook>
</file>

<file path=xl/calcChain.xml><?xml version="1.0" encoding="utf-8"?>
<calcChain xmlns="http://schemas.openxmlformats.org/spreadsheetml/2006/main">
  <c r="N11" i="3" l="1"/>
  <c r="M11" i="3"/>
  <c r="K14" i="3"/>
  <c r="K13" i="3"/>
  <c r="K12" i="3"/>
  <c r="K11" i="3"/>
  <c r="J13" i="3"/>
  <c r="J12" i="3"/>
  <c r="J11" i="3"/>
  <c r="BY29" i="3" l="1"/>
  <c r="BY31" i="3" s="1"/>
  <c r="CF29" i="3"/>
  <c r="CF31" i="3" s="1"/>
  <c r="BT29" i="3"/>
  <c r="BV29" i="3"/>
  <c r="BV31" i="3" s="1"/>
  <c r="BW29" i="3"/>
  <c r="BW31" i="3" s="1"/>
  <c r="BX29" i="3"/>
  <c r="BX31" i="3" s="1"/>
  <c r="BZ29" i="3"/>
  <c r="CA29" i="3"/>
  <c r="CA31" i="3" s="1"/>
  <c r="CB29" i="3"/>
  <c r="CB31" i="3" s="1"/>
  <c r="CC29" i="3"/>
  <c r="CC31" i="3" s="1"/>
  <c r="BZ31" i="3"/>
  <c r="BS29" i="3" l="1"/>
  <c r="BS31" i="3" s="1"/>
  <c r="CD29" i="3"/>
  <c r="CD31" i="3" s="1"/>
  <c r="BL29" i="3"/>
  <c r="BN29" i="3"/>
  <c r="P15" i="6"/>
  <c r="P12" i="6"/>
  <c r="H5" i="6"/>
  <c r="I8" i="6"/>
  <c r="R6" i="6"/>
  <c r="BR29" i="3" l="1"/>
  <c r="BR31" i="3" s="1"/>
  <c r="BU29" i="3"/>
  <c r="BU31" i="3" s="1"/>
  <c r="CG29" i="3"/>
  <c r="CG31" i="3" s="1"/>
  <c r="CE29" i="3"/>
  <c r="CE31" i="3" s="1"/>
  <c r="R7" i="6"/>
  <c r="H10" i="6" l="1"/>
  <c r="I10" i="6"/>
  <c r="S6" i="6"/>
  <c r="M8" i="6"/>
  <c r="K8" i="6"/>
  <c r="O6" i="6"/>
  <c r="P6" i="6" s="1"/>
  <c r="O7" i="6"/>
  <c r="P7" i="6" s="1"/>
  <c r="O5" i="6"/>
  <c r="I6" i="6"/>
  <c r="H6" i="6"/>
  <c r="H7" i="6"/>
  <c r="H8" i="6"/>
  <c r="H9" i="6"/>
  <c r="G10" i="6"/>
  <c r="R8" i="6" l="1"/>
  <c r="S8" i="6" s="1"/>
  <c r="R5" i="6"/>
  <c r="S5" i="6" s="1"/>
  <c r="P5" i="6"/>
  <c r="O8" i="6"/>
  <c r="P8" i="6" s="1"/>
  <c r="J10" i="6"/>
  <c r="J15" i="6" s="1"/>
  <c r="N10" i="6"/>
  <c r="N15" i="6" s="1"/>
  <c r="M10" i="6"/>
  <c r="L10" i="6"/>
  <c r="L15" i="6" s="1"/>
  <c r="K10" i="6"/>
  <c r="S7" i="6"/>
  <c r="P16" i="3" l="1"/>
  <c r="Q17" i="3"/>
  <c r="P17" i="3"/>
  <c r="R16" i="3" l="1"/>
  <c r="Q16" i="3"/>
  <c r="R17" i="3"/>
  <c r="H24" i="2" l="1"/>
  <c r="G24" i="2"/>
  <c r="F24" i="2"/>
  <c r="E24" i="2"/>
  <c r="D24" i="2"/>
  <c r="C24" i="2"/>
  <c r="I23" i="2"/>
  <c r="I22" i="2"/>
  <c r="I21" i="2"/>
  <c r="H20" i="2"/>
  <c r="H25" i="2" s="1"/>
  <c r="G20" i="2"/>
  <c r="G25" i="2" s="1"/>
  <c r="F20" i="2"/>
  <c r="F25" i="2" s="1"/>
  <c r="E20" i="2"/>
  <c r="D20" i="2"/>
  <c r="C20" i="2"/>
  <c r="I19" i="2"/>
  <c r="I18" i="2"/>
  <c r="I17" i="2"/>
  <c r="H16" i="2"/>
  <c r="G16" i="2"/>
  <c r="F16" i="2"/>
  <c r="E16" i="2"/>
  <c r="D16" i="2"/>
  <c r="C16" i="2"/>
  <c r="I15" i="2"/>
  <c r="I14" i="2"/>
  <c r="I13" i="2"/>
  <c r="I12" i="2"/>
  <c r="I11" i="2"/>
  <c r="I10" i="2"/>
  <c r="I9" i="2"/>
  <c r="E25" i="2" l="1"/>
  <c r="I24" i="2"/>
  <c r="E27" i="2"/>
  <c r="I20" i="2"/>
  <c r="I25" i="2" s="1"/>
  <c r="G27" i="2"/>
  <c r="I16" i="2"/>
  <c r="H27" i="2"/>
  <c r="C25" i="2"/>
  <c r="C27" i="2" s="1"/>
  <c r="D25" i="2"/>
  <c r="D27" i="2" s="1"/>
  <c r="F27" i="2"/>
  <c r="L15" i="3"/>
  <c r="I27" i="2" l="1"/>
  <c r="O15" i="3"/>
  <c r="I15" i="3" l="1"/>
  <c r="P15" i="3" l="1"/>
  <c r="R15" i="3"/>
  <c r="M19" i="3" l="1"/>
  <c r="L13" i="3" l="1"/>
  <c r="L12" i="3" l="1"/>
  <c r="L14" i="3"/>
  <c r="N19" i="3"/>
  <c r="K19" i="3" l="1"/>
  <c r="I13" i="4" l="1"/>
  <c r="I12" i="4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I16" i="1"/>
  <c r="I15" i="1"/>
  <c r="I14" i="1"/>
  <c r="I13" i="1"/>
  <c r="I12" i="1"/>
  <c r="L19" i="3" l="1"/>
  <c r="P13" i="3"/>
  <c r="I18" i="1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<sst xmlns="http://schemas.openxmlformats.org/spreadsheetml/2006/main" count="282" uniqueCount="196">
  <si>
    <t>ANEKSI nr.1 "Raporti i Shpenzimeve sipas Programeve"</t>
  </si>
  <si>
    <t>ne 000/leke</t>
  </si>
  <si>
    <t>Emri i Grupit</t>
  </si>
  <si>
    <t>MINISTRIA E DREJTESISE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</si>
  <si>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</si>
  <si>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</si>
  <si>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</si>
  <si>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</si>
  <si>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</si>
  <si>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</si>
  <si>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</si>
  <si>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</si>
  <si>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</si>
  <si>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</si>
  <si>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</si>
  <si>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</si>
  <si>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</si>
  <si>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</si>
  <si>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</si>
  <si>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</si>
  <si>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01120</t>
  </si>
  <si>
    <t>Qendra e Botimeve Zyrtare</t>
  </si>
  <si>
    <t>Totali i Shpenzimeve te Ministrise</t>
  </si>
  <si>
    <t xml:space="preserve">Shpenzime nga te Ardhurat Jashte limitit </t>
  </si>
  <si>
    <t xml:space="preserve">Totali 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</si>
  <si>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</si>
  <si>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</si>
  <si>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</si>
  <si>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</si>
  <si>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</si>
  <si>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</si>
  <si>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</si>
  <si>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</si>
  <si>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</si>
  <si>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</si>
  <si>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</si>
  <si>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</si>
  <si>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</si>
  <si>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</si>
  <si>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</si>
  <si>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</si>
  <si>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</si>
  <si>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</si>
  <si>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</si>
  <si>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</si>
  <si>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</si>
  <si>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</si>
  <si>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</si>
  <si>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</si>
  <si>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</si>
  <si>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</si>
  <si>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</si>
  <si>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</si>
  <si>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</si>
  <si>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</si>
  <si>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</si>
  <si>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</si>
  <si>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</si>
  <si>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</si>
  <si>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</si>
  <si>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</si>
  <si>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</si>
  <si>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</si>
  <si>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</si>
  <si>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</si>
  <si>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</si>
  <si>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</si>
  <si>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</si>
  <si>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</si>
  <si>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</si>
  <si>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</si>
  <si>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</si>
  <si>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</si>
  <si>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</si>
  <si>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</si>
  <si>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</si>
  <si>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</si>
  <si>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</si>
  <si>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</si>
  <si>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</si>
  <si>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</si>
  <si>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</si>
  <si>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</si>
  <si>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</si>
  <si>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</si>
  <si>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</si>
  <si>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</si>
  <si>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</si>
  <si>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</si>
  <si>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</si>
  <si>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</si>
  <si>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</si>
  <si>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</si>
  <si>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</si>
  <si>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</si>
  <si>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</si>
  <si>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</si>
  <si>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</si>
  <si>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</si>
  <si>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</si>
  <si>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</si>
  <si>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</si>
  <si>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</si>
  <si>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</si>
  <si>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</si>
  <si>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</si>
  <si>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</si>
  <si>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</si>
  <si>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</si>
  <si>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</si>
  <si>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</si>
  <si>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</si>
  <si>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</si>
  <si>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</si>
  <si>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</si>
  <si>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</si>
  <si>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</si>
  <si>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</si>
  <si>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</si>
  <si>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</si>
  <si>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</si>
  <si>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</si>
  <si>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</si>
  <si>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</si>
  <si>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</si>
  <si>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</si>
  <si>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</si>
  <si>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</si>
  <si>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</si>
  <si>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</si>
  <si>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M140049</t>
  </si>
  <si>
    <t>Ndertimi I arkives elektronike te QBZ</t>
  </si>
  <si>
    <t>Buxheti 2018</t>
  </si>
  <si>
    <t>Blerje pajisje kompjuterike</t>
  </si>
  <si>
    <t>Blerje pajisje zyre</t>
  </si>
  <si>
    <t>totali</t>
  </si>
  <si>
    <t>Periudha e Raportimit:  VITI 2018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</si>
  <si>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</si>
  <si>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</si>
  <si>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</si>
  <si>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</si>
  <si>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</si>
  <si>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</si>
  <si>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</si>
  <si>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</si>
  <si>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</si>
  <si>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</si>
  <si>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</si>
  <si>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</si>
  <si>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</si>
  <si>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</si>
  <si>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Realizuar, sipas termave te parashikuara ne kontrate</t>
  </si>
  <si>
    <t>Botimi në kohën më të shkurtër i akteve juridike , duke rritur aksesin e publikut në ligj dhe transparencë të normave juridike për një zbatim sa më të mirë të tyre.</t>
  </si>
  <si>
    <t>i vitit paraardhes
Viti 2018</t>
  </si>
  <si>
    <t>Plan                   Viti 2018</t>
  </si>
  <si>
    <t>Plan Fillestar Viti 2019</t>
  </si>
  <si>
    <t>Plan i Rishikuar Viti 2019</t>
  </si>
  <si>
    <t>i
vitit paraardhes
Viti 2018</t>
  </si>
  <si>
    <t>Viti  2018</t>
  </si>
  <si>
    <t>Plan i Rishikuar Viti_2019</t>
  </si>
  <si>
    <t>Eshte realizuar pjesa e kontraktuar per vitin 2019 .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</si>
  <si>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</si>
  <si>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</si>
  <si>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</si>
  <si>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</si>
  <si>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</si>
  <si>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</si>
  <si>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</si>
  <si>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KATERMUJORI I PARE</t>
  </si>
  <si>
    <t>KATERMUJORI I DYTE</t>
  </si>
  <si>
    <t>KATERMUJORI I TRETE</t>
  </si>
  <si>
    <t>Fletore</t>
  </si>
  <si>
    <t>Buletin</t>
  </si>
  <si>
    <t>Botime</t>
  </si>
  <si>
    <t>Internet</t>
  </si>
  <si>
    <t>Arkiva</t>
  </si>
  <si>
    <t>AA</t>
  </si>
  <si>
    <t>AB</t>
  </si>
  <si>
    <t>AC</t>
  </si>
  <si>
    <t>AD</t>
  </si>
  <si>
    <t>M</t>
  </si>
  <si>
    <t>viti 2019</t>
  </si>
  <si>
    <t>Plani i buxhetit viti  2019</t>
  </si>
  <si>
    <t xml:space="preserve"> Plani i Periudhes/progresiv katermujori II</t>
  </si>
  <si>
    <t>i
Periudhes/progresiv Katermujori II</t>
  </si>
  <si>
    <t xml:space="preserve"> Plani i Periudhes/progresiv 4 mujori i II</t>
  </si>
  <si>
    <t>i
Periudhes/progresiv 4 mujori 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</si>
  <si>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</si>
  <si>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</si>
  <si>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</si>
  <si>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 progresiv</t>
    </r>
    <r>
      <rPr>
        <b/>
        <sz val="8"/>
        <rFont val="Arial"/>
        <family val="2"/>
        <charset val="238"/>
      </rPr>
      <t>)</t>
    </r>
  </si>
  <si>
    <t xml:space="preserve">Prane QBZ ka qene me I vogel numri I akteve te ardhura per botim ne fletore zyrtare  </t>
  </si>
  <si>
    <t xml:space="preserve">Prane QBZ ka qene me I vogel numri I akteve te ardhura per botim  </t>
  </si>
  <si>
    <t xml:space="preserve">Lidhja e kontrates ne fund te muajit qershor per blerje leter shtypi pas procedures se prokurimit te perqendruar nga MB, si dhe perfundimi I sherbimit te mirembejtjes se makinerive te shtypshkronjes ne gusht 2019, krijoi pamundesine teknike te realizimit te botimit ne kohe te titujve te parashikuar </t>
  </si>
  <si>
    <t>Niveli faktik ne fund te katermujorit II</t>
  </si>
  <si>
    <t>Niveli i rishikuar ne vitin korent (katermujoriI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</si>
</sst>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34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7" fillId="2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8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17" fillId="3" borderId="3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164" fontId="19" fillId="3" borderId="8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164" fontId="20" fillId="3" borderId="8" xfId="0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0" fillId="5" borderId="43" xfId="0" applyNumberFormat="1" applyFont="1" applyFill="1" applyBorder="1" applyAlignment="1">
      <alignment horizontal="center"/>
    </xf>
    <xf numFmtId="164" fontId="10" fillId="5" borderId="4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40" xfId="0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164" fontId="6" fillId="2" borderId="58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73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33" fillId="2" borderId="77" xfId="2" applyFill="1" applyBorder="1" applyAlignment="1">
      <alignment vertical="center" wrapText="1"/>
    </xf>
    <xf numFmtId="0" fontId="33" fillId="2" borderId="39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" xfId="2" applyFill="1" applyBorder="1" applyAlignment="1">
      <alignment vertical="center" wrapText="1"/>
    </xf>
    <xf numFmtId="0" fontId="33" fillId="2" borderId="8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66" xfId="2" applyFill="1" applyBorder="1" applyAlignment="1">
      <alignment vertical="center" wrapText="1"/>
    </xf>
    <xf numFmtId="0" fontId="33" fillId="2" borderId="43" xfId="2" applyFill="1" applyBorder="1" applyAlignment="1">
      <alignment vertical="center" wrapText="1"/>
    </xf>
    <xf numFmtId="0" fontId="33" fillId="2" borderId="44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8" xfId="0" applyFont="1" applyFill="1" applyBorder="1" applyAlignment="1">
      <alignment horizontal="left" vertical="center" wrapText="1"/>
    </xf>
    <xf numFmtId="0" fontId="42" fillId="0" borderId="48" xfId="0" applyFont="1" applyBorder="1" applyAlignment="1">
      <alignment horizontal="center" vertical="center" wrapText="1"/>
    </xf>
    <xf numFmtId="0" fontId="43" fillId="2" borderId="51" xfId="0" applyFont="1" applyFill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8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9" fontId="33" fillId="3" borderId="7" xfId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36" fillId="2" borderId="43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50" fillId="0" borderId="0" xfId="2" applyFont="1" applyFill="1"/>
    <xf numFmtId="0" fontId="50" fillId="0" borderId="4" xfId="2" applyFont="1" applyFill="1" applyBorder="1"/>
    <xf numFmtId="0" fontId="50" fillId="0" borderId="8" xfId="2" applyFont="1" applyFill="1" applyBorder="1"/>
    <xf numFmtId="0" fontId="50" fillId="0" borderId="37" xfId="2" applyFont="1" applyFill="1" applyBorder="1"/>
    <xf numFmtId="3" fontId="50" fillId="0" borderId="4" xfId="2" applyNumberFormat="1" applyFont="1" applyFill="1" applyBorder="1"/>
    <xf numFmtId="3" fontId="50" fillId="0" borderId="8" xfId="2" applyNumberFormat="1" applyFont="1" applyFill="1" applyBorder="1"/>
    <xf numFmtId="0" fontId="50" fillId="0" borderId="78" xfId="2" applyFont="1" applyFill="1" applyBorder="1"/>
    <xf numFmtId="0" fontId="50" fillId="0" borderId="79" xfId="2" applyFont="1" applyFill="1" applyBorder="1"/>
    <xf numFmtId="0" fontId="50" fillId="0" borderId="66" xfId="2" applyFont="1" applyFill="1" applyBorder="1"/>
    <xf numFmtId="0" fontId="50" fillId="0" borderId="43" xfId="2" applyFont="1" applyFill="1" applyBorder="1"/>
    <xf numFmtId="0" fontId="50" fillId="0" borderId="44" xfId="2" applyFont="1" applyFill="1" applyBorder="1"/>
    <xf numFmtId="0" fontId="30" fillId="0" borderId="24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3" fontId="33" fillId="2" borderId="48" xfId="0" applyNumberFormat="1" applyFont="1" applyFill="1" applyBorder="1" applyAlignment="1">
      <alignment horizontal="right" vertical="center"/>
    </xf>
    <xf numFmtId="3" fontId="33" fillId="2" borderId="51" xfId="0" applyNumberFormat="1" applyFont="1" applyFill="1" applyBorder="1" applyAlignment="1">
      <alignment horizontal="right" vertical="center"/>
    </xf>
    <xf numFmtId="3" fontId="33" fillId="3" borderId="83" xfId="0" applyNumberFormat="1" applyFont="1" applyFill="1" applyBorder="1" applyAlignment="1">
      <alignment horizontal="right" vertical="center"/>
    </xf>
    <xf numFmtId="3" fontId="33" fillId="2" borderId="4" xfId="0" applyNumberFormat="1" applyFont="1" applyFill="1" applyBorder="1" applyAlignment="1">
      <alignment horizontal="right" vertical="center"/>
    </xf>
    <xf numFmtId="3" fontId="33" fillId="3" borderId="37" xfId="0" applyNumberFormat="1" applyFont="1" applyFill="1" applyBorder="1" applyAlignment="1">
      <alignment horizontal="right" vertical="center"/>
    </xf>
    <xf numFmtId="3" fontId="33" fillId="2" borderId="66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44" xfId="0" applyNumberFormat="1" applyFont="1" applyFill="1" applyBorder="1" applyAlignment="1">
      <alignment horizontal="right" vertical="center"/>
    </xf>
    <xf numFmtId="3" fontId="33" fillId="3" borderId="49" xfId="0" applyNumberFormat="1" applyFont="1" applyFill="1" applyBorder="1" applyAlignment="1">
      <alignment horizontal="right" vertical="center"/>
    </xf>
    <xf numFmtId="3" fontId="33" fillId="3" borderId="5" xfId="0" applyNumberFormat="1" applyFont="1" applyFill="1" applyBorder="1" applyAlignment="1">
      <alignment horizontal="right" vertical="center"/>
    </xf>
    <xf numFmtId="3" fontId="33" fillId="3" borderId="7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3" fontId="54" fillId="2" borderId="8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3" fontId="49" fillId="0" borderId="3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15" xfId="0" applyBorder="1"/>
    <xf numFmtId="0" fontId="0" fillId="0" borderId="39" xfId="0" applyBorder="1" applyAlignment="1">
      <alignment horizontal="center" wrapText="1"/>
    </xf>
    <xf numFmtId="0" fontId="0" fillId="0" borderId="5" xfId="0" applyBorder="1"/>
    <xf numFmtId="0" fontId="0" fillId="0" borderId="7" xfId="0" applyBorder="1"/>
    <xf numFmtId="0" fontId="0" fillId="0" borderId="33" xfId="0" applyBorder="1" applyAlignment="1">
      <alignment horizontal="center" wrapText="1"/>
    </xf>
    <xf numFmtId="0" fontId="0" fillId="0" borderId="8" xfId="0" applyBorder="1"/>
    <xf numFmtId="0" fontId="0" fillId="0" borderId="7" xfId="0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" fontId="0" fillId="0" borderId="37" xfId="0" applyNumberFormat="1" applyBorder="1"/>
    <xf numFmtId="0" fontId="0" fillId="0" borderId="37" xfId="0" applyBorder="1"/>
    <xf numFmtId="1" fontId="0" fillId="0" borderId="66" xfId="0" applyNumberFormat="1" applyBorder="1"/>
    <xf numFmtId="1" fontId="0" fillId="0" borderId="44" xfId="0" applyNumberFormat="1" applyBorder="1"/>
    <xf numFmtId="0" fontId="0" fillId="0" borderId="4" xfId="0" applyBorder="1"/>
    <xf numFmtId="0" fontId="0" fillId="0" borderId="72" xfId="0" applyBorder="1"/>
    <xf numFmtId="0" fontId="0" fillId="0" borderId="73" xfId="0" applyBorder="1"/>
    <xf numFmtId="0" fontId="0" fillId="0" borderId="77" xfId="0" applyBorder="1" applyAlignment="1">
      <alignment horizontal="center"/>
    </xf>
    <xf numFmtId="0" fontId="0" fillId="0" borderId="21" xfId="0" applyBorder="1"/>
    <xf numFmtId="0" fontId="0" fillId="0" borderId="41" xfId="0" applyBorder="1"/>
    <xf numFmtId="0" fontId="0" fillId="0" borderId="84" xfId="0" applyFill="1" applyBorder="1"/>
    <xf numFmtId="0" fontId="0" fillId="0" borderId="42" xfId="0" applyBorder="1"/>
    <xf numFmtId="0" fontId="0" fillId="0" borderId="85" xfId="0" applyBorder="1"/>
    <xf numFmtId="0" fontId="0" fillId="0" borderId="71" xfId="0" applyBorder="1"/>
    <xf numFmtId="1" fontId="0" fillId="0" borderId="42" xfId="0" applyNumberFormat="1" applyBorder="1"/>
    <xf numFmtId="1" fontId="0" fillId="0" borderId="5" xfId="0" applyNumberFormat="1" applyBorder="1"/>
    <xf numFmtId="1" fontId="0" fillId="0" borderId="71" xfId="0" applyNumberFormat="1" applyBorder="1"/>
    <xf numFmtId="3" fontId="55" fillId="6" borderId="0" xfId="0" applyNumberFormat="1" applyFont="1" applyFill="1"/>
    <xf numFmtId="0" fontId="33" fillId="2" borderId="39" xfId="2" applyFont="1" applyFill="1" applyBorder="1" applyAlignment="1">
      <alignment vertical="center" wrapText="1"/>
    </xf>
    <xf numFmtId="3" fontId="33" fillId="2" borderId="39" xfId="2" applyNumberFormat="1" applyFont="1" applyFill="1" applyBorder="1" applyAlignment="1">
      <alignment vertical="center" wrapText="1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5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8" fillId="0" borderId="74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7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72" xfId="2" applyFont="1" applyFill="1" applyBorder="1" applyAlignment="1">
      <alignment horizontal="center" vertical="center" wrapText="1"/>
    </xf>
    <xf numFmtId="0" fontId="8" fillId="0" borderId="70" xfId="2" applyFont="1" applyFill="1" applyBorder="1" applyAlignment="1">
      <alignment horizontal="center" vertical="center" wrapText="1"/>
    </xf>
    <xf numFmtId="0" fontId="8" fillId="0" borderId="75" xfId="2" applyFont="1" applyFill="1" applyBorder="1" applyAlignment="1">
      <alignment horizontal="center" vertical="center" wrapText="1"/>
    </xf>
    <xf numFmtId="0" fontId="8" fillId="0" borderId="7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workbookViewId="0">
      <selection activeCell="B35" sqref="B35"/>
    </sheetView>
  </sheetViews>
  <sheetFormatPr defaultRowHeight="15" x14ac:dyDescent="0.25"/>
  <cols>
    <col min="2" max="2" width="29.28515625" customWidth="1"/>
    <col min="3" max="3" width="12.7109375" customWidth="1"/>
    <col min="4" max="9" width="12.7109375" style="7" customWidth="1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ht="15.75" thickBot="1" x14ac:dyDescent="0.3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x14ac:dyDescent="0.25">
      <c r="A5" s="9"/>
      <c r="B5" s="10"/>
      <c r="C5" s="10"/>
      <c r="D5" s="11"/>
      <c r="E5" s="11"/>
      <c r="F5" s="11"/>
      <c r="G5" s="11"/>
      <c r="H5" s="11"/>
      <c r="I5" s="12"/>
      <c r="J5" s="5"/>
    </row>
    <row r="6" spans="1:10" x14ac:dyDescent="0.25">
      <c r="A6" s="13" t="s">
        <v>2</v>
      </c>
      <c r="B6" s="273" t="s">
        <v>3</v>
      </c>
      <c r="C6" s="274"/>
      <c r="D6" s="274"/>
      <c r="E6" s="274"/>
      <c r="F6" s="275"/>
      <c r="G6" s="14" t="s">
        <v>4</v>
      </c>
      <c r="H6" s="276"/>
      <c r="I6" s="277"/>
      <c r="J6" s="5"/>
    </row>
    <row r="7" spans="1:10" x14ac:dyDescent="0.25">
      <c r="A7" s="15"/>
      <c r="B7" s="16"/>
      <c r="C7" s="16"/>
      <c r="D7" s="17"/>
      <c r="E7" s="17"/>
      <c r="F7" s="17"/>
      <c r="G7" s="17"/>
      <c r="H7" s="18"/>
      <c r="I7" s="19"/>
      <c r="J7" s="5"/>
    </row>
    <row r="8" spans="1:10" x14ac:dyDescent="0.25">
      <c r="A8" s="278" t="s">
        <v>5</v>
      </c>
      <c r="B8" s="279"/>
      <c r="C8" s="284" t="s">
        <v>6</v>
      </c>
      <c r="D8" s="285"/>
      <c r="E8" s="285"/>
      <c r="F8" s="285"/>
      <c r="G8" s="285"/>
      <c r="H8" s="285"/>
      <c r="I8" s="286"/>
      <c r="J8" s="5"/>
    </row>
    <row r="9" spans="1:10" x14ac:dyDescent="0.25">
      <c r="A9" s="280"/>
      <c r="B9" s="281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J9" s="5"/>
    </row>
    <row r="10" spans="1:10" x14ac:dyDescent="0.25">
      <c r="A10" s="282"/>
      <c r="B10" s="283"/>
      <c r="C10" s="22" t="s">
        <v>14</v>
      </c>
      <c r="D10" s="22" t="s">
        <v>15</v>
      </c>
      <c r="E10" s="22" t="s">
        <v>16</v>
      </c>
      <c r="F10" s="22" t="s">
        <v>16</v>
      </c>
      <c r="G10" s="22" t="s">
        <v>16</v>
      </c>
      <c r="H10" s="22" t="s">
        <v>14</v>
      </c>
      <c r="I10" s="287" t="s">
        <v>17</v>
      </c>
      <c r="J10" s="5"/>
    </row>
    <row r="11" spans="1:10" ht="45" x14ac:dyDescent="0.25">
      <c r="A11" s="23" t="s">
        <v>18</v>
      </c>
      <c r="B11" s="24" t="s">
        <v>19</v>
      </c>
      <c r="C11" s="25" t="s">
        <v>157</v>
      </c>
      <c r="D11" s="25" t="s">
        <v>158</v>
      </c>
      <c r="E11" s="25" t="s">
        <v>155</v>
      </c>
      <c r="F11" s="25" t="s">
        <v>159</v>
      </c>
      <c r="G11" s="25" t="s">
        <v>183</v>
      </c>
      <c r="H11" s="25" t="s">
        <v>184</v>
      </c>
      <c r="I11" s="288"/>
      <c r="J11" s="5"/>
    </row>
    <row r="12" spans="1:10" x14ac:dyDescent="0.25">
      <c r="A12" s="26" t="s">
        <v>20</v>
      </c>
      <c r="B12" s="27" t="s">
        <v>21</v>
      </c>
      <c r="C12" s="28">
        <v>57661</v>
      </c>
      <c r="D12" s="28">
        <v>59500</v>
      </c>
      <c r="E12" s="28">
        <v>63760</v>
      </c>
      <c r="F12" s="28">
        <v>63760</v>
      </c>
      <c r="G12" s="28">
        <v>43918</v>
      </c>
      <c r="H12" s="28">
        <v>35604</v>
      </c>
      <c r="I12" s="29">
        <f>H12-G12</f>
        <v>-8314</v>
      </c>
      <c r="J12" s="5"/>
    </row>
    <row r="13" spans="1:10" x14ac:dyDescent="0.25">
      <c r="A13" s="26"/>
      <c r="B13" s="27"/>
      <c r="C13" s="28"/>
      <c r="D13" s="28"/>
      <c r="E13" s="28"/>
      <c r="F13" s="28"/>
      <c r="G13" s="28"/>
      <c r="H13" s="28"/>
      <c r="I13" s="29">
        <f>H13-G13</f>
        <v>0</v>
      </c>
      <c r="J13" s="5"/>
    </row>
    <row r="14" spans="1:10" x14ac:dyDescent="0.25">
      <c r="A14" s="26"/>
      <c r="B14" s="27"/>
      <c r="C14" s="28"/>
      <c r="D14" s="28"/>
      <c r="E14" s="28"/>
      <c r="F14" s="28"/>
      <c r="G14" s="28"/>
      <c r="H14" s="28"/>
      <c r="I14" s="29">
        <f>H14-G14</f>
        <v>0</v>
      </c>
      <c r="J14" s="5"/>
    </row>
    <row r="15" spans="1:10" x14ac:dyDescent="0.25">
      <c r="A15" s="26"/>
      <c r="B15" s="27"/>
      <c r="C15" s="28"/>
      <c r="D15" s="28"/>
      <c r="E15" s="28"/>
      <c r="F15" s="28"/>
      <c r="G15" s="28"/>
      <c r="H15" s="28"/>
      <c r="I15" s="29">
        <f>H15-G15</f>
        <v>0</v>
      </c>
      <c r="J15" s="5"/>
    </row>
    <row r="16" spans="1:10" x14ac:dyDescent="0.25">
      <c r="A16" s="26"/>
      <c r="B16" s="27"/>
      <c r="C16" s="28"/>
      <c r="D16" s="28"/>
      <c r="E16" s="28"/>
      <c r="F16" s="28"/>
      <c r="G16" s="28"/>
      <c r="H16" s="28"/>
      <c r="I16" s="29">
        <f>H16-G16</f>
        <v>0</v>
      </c>
      <c r="J16" s="5"/>
    </row>
    <row r="17" spans="1:10" ht="15.75" thickBot="1" x14ac:dyDescent="0.3">
      <c r="A17" s="26"/>
      <c r="B17" s="27"/>
      <c r="C17" s="28"/>
      <c r="D17" s="28"/>
      <c r="E17" s="28"/>
      <c r="F17" s="28"/>
      <c r="G17" s="28"/>
      <c r="H17" s="28"/>
      <c r="I17" s="29"/>
      <c r="J17" s="5"/>
    </row>
    <row r="18" spans="1:10" ht="15.75" thickBot="1" x14ac:dyDescent="0.3">
      <c r="A18" s="271" t="s">
        <v>22</v>
      </c>
      <c r="B18" s="272"/>
      <c r="C18" s="30">
        <f>SUM(C12:C17)</f>
        <v>57661</v>
      </c>
      <c r="D18" s="30">
        <f t="shared" ref="D18:G18" si="0">SUM(D12:D17)</f>
        <v>59500</v>
      </c>
      <c r="E18" s="30">
        <f t="shared" si="0"/>
        <v>63760</v>
      </c>
      <c r="F18" s="30">
        <f t="shared" si="0"/>
        <v>63760</v>
      </c>
      <c r="G18" s="30">
        <f t="shared" si="0"/>
        <v>43918</v>
      </c>
      <c r="H18" s="30">
        <f>SUM(H12:H17)</f>
        <v>35604</v>
      </c>
      <c r="I18" s="31">
        <f>SUM(I12:I17)</f>
        <v>-8314</v>
      </c>
      <c r="J18" s="5"/>
    </row>
    <row r="19" spans="1:10" ht="15.75" thickBot="1" x14ac:dyDescent="0.3">
      <c r="A19" s="266" t="s">
        <v>23</v>
      </c>
      <c r="B19" s="267"/>
      <c r="C19" s="32"/>
      <c r="D19" s="32"/>
      <c r="E19" s="32"/>
      <c r="F19" s="32"/>
      <c r="G19" s="32"/>
      <c r="H19" s="33"/>
      <c r="I19" s="34"/>
      <c r="J19" s="5"/>
    </row>
    <row r="20" spans="1:10" s="38" customFormat="1" ht="13.5" thickBot="1" x14ac:dyDescent="0.25">
      <c r="A20" s="268" t="s">
        <v>24</v>
      </c>
      <c r="B20" s="269"/>
      <c r="C20" s="35">
        <f t="shared" ref="C20:H20" si="1">C18+C19</f>
        <v>57661</v>
      </c>
      <c r="D20" s="35">
        <f t="shared" si="1"/>
        <v>59500</v>
      </c>
      <c r="E20" s="35">
        <f t="shared" si="1"/>
        <v>63760</v>
      </c>
      <c r="F20" s="35">
        <f t="shared" si="1"/>
        <v>63760</v>
      </c>
      <c r="G20" s="35">
        <f t="shared" si="1"/>
        <v>43918</v>
      </c>
      <c r="H20" s="35">
        <f t="shared" si="1"/>
        <v>35604</v>
      </c>
      <c r="I20" s="36"/>
      <c r="J20" s="37"/>
    </row>
    <row r="21" spans="1:10" x14ac:dyDescent="0.25">
      <c r="A21" s="5"/>
      <c r="B21" s="5"/>
      <c r="C21" s="5"/>
      <c r="D21" s="6"/>
      <c r="E21" s="6"/>
      <c r="F21" s="6"/>
      <c r="G21" s="6"/>
      <c r="H21" s="6"/>
      <c r="I21" s="6"/>
      <c r="J21" s="5"/>
    </row>
    <row r="22" spans="1:10" x14ac:dyDescent="0.25">
      <c r="A22" s="5"/>
      <c r="B22" s="5"/>
      <c r="C22" s="5"/>
      <c r="D22" s="6"/>
      <c r="E22" s="6"/>
      <c r="F22" s="6"/>
      <c r="G22" s="6"/>
      <c r="H22" s="6"/>
      <c r="I22" s="6"/>
      <c r="J22" s="5"/>
    </row>
    <row r="23" spans="1:10" x14ac:dyDescent="0.25">
      <c r="A23" s="5"/>
      <c r="B23" s="5"/>
      <c r="C23" s="5"/>
      <c r="D23" s="6"/>
      <c r="E23" s="6"/>
      <c r="F23" s="6"/>
      <c r="G23" s="6"/>
      <c r="H23" s="6"/>
      <c r="I23" s="6"/>
      <c r="J23" s="5"/>
    </row>
  </sheetData>
  <mergeCells count="8">
    <mergeCell ref="A18:B18"/>
    <mergeCell ref="B6:F6"/>
    <mergeCell ref="H6:I6"/>
    <mergeCell ref="A8:B10"/>
    <mergeCell ref="C8:I8"/>
    <mergeCell ref="I10:I11"/>
    <mergeCell ref="A19:B19"/>
    <mergeCell ref="A20:B20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B34" sqref="B34"/>
    </sheetView>
  </sheetViews>
  <sheetFormatPr defaultRowHeight="15" x14ac:dyDescent="0.25"/>
  <cols>
    <col min="1" max="1" width="12.42578125" style="7" customWidth="1"/>
    <col min="2" max="2" width="36.5703125" customWidth="1"/>
    <col min="3" max="3" width="15.42578125" customWidth="1"/>
    <col min="4" max="8" width="15.42578125" style="7" customWidth="1"/>
    <col min="9" max="9" width="15.85546875" style="89" customWidth="1"/>
  </cols>
  <sheetData>
    <row r="1" spans="1:10" s="2" customFormat="1" ht="15.75" x14ac:dyDescent="0.25">
      <c r="A1" s="39" t="s">
        <v>25</v>
      </c>
      <c r="D1" s="3"/>
      <c r="E1" s="3"/>
      <c r="F1" s="3"/>
      <c r="G1" s="3"/>
      <c r="H1" s="3"/>
      <c r="I1" s="40"/>
    </row>
    <row r="2" spans="1:10" ht="15.75" thickBot="1" x14ac:dyDescent="0.3">
      <c r="A2" s="41"/>
      <c r="B2" s="42"/>
      <c r="C2" s="42"/>
      <c r="D2" s="41"/>
      <c r="E2" s="41"/>
      <c r="F2" s="232"/>
      <c r="G2" s="43"/>
      <c r="H2" s="44"/>
      <c r="I2" s="45" t="s">
        <v>1</v>
      </c>
      <c r="J2" s="5"/>
    </row>
    <row r="3" spans="1:10" s="51" customFormat="1" x14ac:dyDescent="0.25">
      <c r="A3" s="46"/>
      <c r="B3" s="10"/>
      <c r="C3" s="10"/>
      <c r="D3" s="47"/>
      <c r="E3" s="47"/>
      <c r="F3" s="11"/>
      <c r="G3" s="11"/>
      <c r="H3" s="48"/>
      <c r="I3" s="49"/>
      <c r="J3" s="50"/>
    </row>
    <row r="4" spans="1:10" x14ac:dyDescent="0.25">
      <c r="A4" s="52" t="s">
        <v>2</v>
      </c>
      <c r="B4" s="53" t="s">
        <v>3</v>
      </c>
      <c r="C4" s="42"/>
      <c r="D4" s="42"/>
      <c r="E4" s="42"/>
      <c r="F4" s="42"/>
      <c r="G4" s="54"/>
      <c r="H4" s="14" t="s">
        <v>4</v>
      </c>
      <c r="I4" s="55" t="s">
        <v>26</v>
      </c>
      <c r="J4" s="5"/>
    </row>
    <row r="5" spans="1:10" x14ac:dyDescent="0.25">
      <c r="A5" s="52" t="s">
        <v>27</v>
      </c>
      <c r="B5" s="53" t="s">
        <v>28</v>
      </c>
      <c r="C5" s="56"/>
      <c r="D5" s="56"/>
      <c r="E5" s="56"/>
      <c r="F5" s="56"/>
      <c r="G5" s="57"/>
      <c r="H5" s="14" t="s">
        <v>29</v>
      </c>
      <c r="I5" s="55" t="s">
        <v>30</v>
      </c>
      <c r="J5" s="5"/>
    </row>
    <row r="6" spans="1:10" s="60" customFormat="1" x14ac:dyDescent="0.25">
      <c r="A6" s="279" t="s">
        <v>31</v>
      </c>
      <c r="B6" s="289" t="s">
        <v>19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58" t="s">
        <v>13</v>
      </c>
      <c r="J6" s="59"/>
    </row>
    <row r="7" spans="1:10" s="62" customFormat="1" x14ac:dyDescent="0.25">
      <c r="A7" s="281"/>
      <c r="B7" s="290"/>
      <c r="C7" s="22" t="s">
        <v>14</v>
      </c>
      <c r="D7" s="22" t="s">
        <v>15</v>
      </c>
      <c r="E7" s="22" t="s">
        <v>16</v>
      </c>
      <c r="F7" s="22" t="s">
        <v>16</v>
      </c>
      <c r="G7" s="22" t="s">
        <v>16</v>
      </c>
      <c r="H7" s="22" t="s">
        <v>14</v>
      </c>
      <c r="I7" s="292" t="s">
        <v>17</v>
      </c>
      <c r="J7" s="61"/>
    </row>
    <row r="8" spans="1:10" s="62" customFormat="1" ht="33.75" x14ac:dyDescent="0.25">
      <c r="A8" s="283"/>
      <c r="B8" s="291"/>
      <c r="C8" s="231" t="s">
        <v>153</v>
      </c>
      <c r="D8" s="231" t="s">
        <v>154</v>
      </c>
      <c r="E8" s="231" t="s">
        <v>155</v>
      </c>
      <c r="F8" s="231" t="s">
        <v>156</v>
      </c>
      <c r="G8" s="231" t="s">
        <v>185</v>
      </c>
      <c r="H8" s="231" t="s">
        <v>186</v>
      </c>
      <c r="I8" s="293"/>
      <c r="J8" s="61"/>
    </row>
    <row r="9" spans="1:10" x14ac:dyDescent="0.25">
      <c r="A9" s="63">
        <v>600</v>
      </c>
      <c r="B9" s="64" t="s">
        <v>32</v>
      </c>
      <c r="C9" s="65">
        <v>25871</v>
      </c>
      <c r="D9" s="65">
        <v>25544</v>
      </c>
      <c r="E9" s="65">
        <v>20392</v>
      </c>
      <c r="F9" s="65">
        <v>20392</v>
      </c>
      <c r="G9" s="65">
        <v>19440</v>
      </c>
      <c r="H9" s="65">
        <v>17206</v>
      </c>
      <c r="I9" s="66">
        <f>H9-G9</f>
        <v>-2234</v>
      </c>
      <c r="J9" s="5"/>
    </row>
    <row r="10" spans="1:10" x14ac:dyDescent="0.25">
      <c r="A10" s="63">
        <v>601</v>
      </c>
      <c r="B10" s="64" t="s">
        <v>33</v>
      </c>
      <c r="C10" s="65">
        <v>4285</v>
      </c>
      <c r="D10" s="65">
        <v>4243</v>
      </c>
      <c r="E10" s="65">
        <v>13908</v>
      </c>
      <c r="F10" s="65">
        <v>13908</v>
      </c>
      <c r="G10" s="65">
        <v>3424</v>
      </c>
      <c r="H10" s="65">
        <v>2866</v>
      </c>
      <c r="I10" s="66">
        <f t="shared" ref="I10:I15" si="0">H10-G10</f>
        <v>-558</v>
      </c>
      <c r="J10" s="5"/>
    </row>
    <row r="11" spans="1:10" x14ac:dyDescent="0.25">
      <c r="A11" s="63">
        <v>602</v>
      </c>
      <c r="B11" s="64" t="s">
        <v>34</v>
      </c>
      <c r="C11" s="65">
        <v>14000</v>
      </c>
      <c r="D11" s="65">
        <v>12861</v>
      </c>
      <c r="E11" s="65">
        <v>19260</v>
      </c>
      <c r="F11" s="65">
        <v>19260</v>
      </c>
      <c r="G11" s="65">
        <v>11054</v>
      </c>
      <c r="H11" s="65">
        <v>5532</v>
      </c>
      <c r="I11" s="66">
        <f t="shared" si="0"/>
        <v>-5522</v>
      </c>
      <c r="J11" s="5"/>
    </row>
    <row r="12" spans="1:10" x14ac:dyDescent="0.25">
      <c r="A12" s="63">
        <v>603</v>
      </c>
      <c r="B12" s="64" t="s">
        <v>35</v>
      </c>
      <c r="C12" s="67"/>
      <c r="D12" s="67"/>
      <c r="E12" s="67"/>
      <c r="F12" s="67"/>
      <c r="G12" s="67"/>
      <c r="H12" s="67"/>
      <c r="I12" s="66">
        <f t="shared" si="0"/>
        <v>0</v>
      </c>
      <c r="J12" s="5"/>
    </row>
    <row r="13" spans="1:10" x14ac:dyDescent="0.25">
      <c r="A13" s="63">
        <v>604</v>
      </c>
      <c r="B13" s="64" t="s">
        <v>36</v>
      </c>
      <c r="C13" s="67"/>
      <c r="D13" s="67"/>
      <c r="E13" s="67"/>
      <c r="F13" s="67"/>
      <c r="G13" s="67"/>
      <c r="H13" s="67"/>
      <c r="I13" s="66">
        <f t="shared" si="0"/>
        <v>0</v>
      </c>
      <c r="J13" s="5"/>
    </row>
    <row r="14" spans="1:10" x14ac:dyDescent="0.25">
      <c r="A14" s="63">
        <v>605</v>
      </c>
      <c r="B14" s="64" t="s">
        <v>37</v>
      </c>
      <c r="C14" s="67"/>
      <c r="D14" s="67"/>
      <c r="E14" s="67"/>
      <c r="F14" s="67"/>
      <c r="G14" s="67"/>
      <c r="H14" s="67"/>
      <c r="I14" s="66">
        <f t="shared" si="0"/>
        <v>0</v>
      </c>
      <c r="J14" s="5"/>
    </row>
    <row r="15" spans="1:10" x14ac:dyDescent="0.25">
      <c r="A15" s="63">
        <v>606</v>
      </c>
      <c r="B15" s="64" t="s">
        <v>38</v>
      </c>
      <c r="C15" s="67">
        <v>344</v>
      </c>
      <c r="D15" s="67">
        <v>344</v>
      </c>
      <c r="E15" s="67">
        <v>200</v>
      </c>
      <c r="F15" s="67">
        <v>200</v>
      </c>
      <c r="G15" s="67">
        <v>0</v>
      </c>
      <c r="H15" s="67">
        <v>0</v>
      </c>
      <c r="I15" s="66">
        <f t="shared" si="0"/>
        <v>0</v>
      </c>
      <c r="J15" s="5"/>
    </row>
    <row r="16" spans="1:10" s="38" customFormat="1" ht="12.75" x14ac:dyDescent="0.2">
      <c r="A16" s="68" t="s">
        <v>39</v>
      </c>
      <c r="B16" s="69" t="s">
        <v>40</v>
      </c>
      <c r="C16" s="70">
        <f>SUM(C9:C15)</f>
        <v>44500</v>
      </c>
      <c r="D16" s="70">
        <f t="shared" ref="D16:I16" si="1">SUM(D9:D15)</f>
        <v>42992</v>
      </c>
      <c r="E16" s="70">
        <f t="shared" si="1"/>
        <v>53760</v>
      </c>
      <c r="F16" s="70">
        <f t="shared" si="1"/>
        <v>53760</v>
      </c>
      <c r="G16" s="70">
        <f t="shared" si="1"/>
        <v>33918</v>
      </c>
      <c r="H16" s="70">
        <f t="shared" si="1"/>
        <v>25604</v>
      </c>
      <c r="I16" s="71">
        <f t="shared" si="1"/>
        <v>-8314</v>
      </c>
      <c r="J16" s="37"/>
    </row>
    <row r="17" spans="1:10" x14ac:dyDescent="0.25">
      <c r="A17" s="63">
        <v>230</v>
      </c>
      <c r="B17" s="64" t="s">
        <v>41</v>
      </c>
      <c r="C17" s="67"/>
      <c r="D17" s="67"/>
      <c r="E17" s="67"/>
      <c r="F17" s="67"/>
      <c r="G17" s="67"/>
      <c r="H17" s="67"/>
      <c r="I17" s="66">
        <f>H17-G17</f>
        <v>0</v>
      </c>
      <c r="J17" s="5"/>
    </row>
    <row r="18" spans="1:10" x14ac:dyDescent="0.25">
      <c r="A18" s="63">
        <v>231</v>
      </c>
      <c r="B18" s="64" t="s">
        <v>42</v>
      </c>
      <c r="C18" s="67">
        <v>15000</v>
      </c>
      <c r="D18" s="67">
        <v>14669</v>
      </c>
      <c r="E18" s="67">
        <v>10000</v>
      </c>
      <c r="F18" s="67">
        <v>10000</v>
      </c>
      <c r="G18" s="67">
        <v>10000</v>
      </c>
      <c r="H18" s="67">
        <v>10000</v>
      </c>
      <c r="I18" s="66">
        <f>H18-G18</f>
        <v>0</v>
      </c>
      <c r="J18" s="5"/>
    </row>
    <row r="19" spans="1:10" x14ac:dyDescent="0.25">
      <c r="A19" s="63">
        <v>232</v>
      </c>
      <c r="B19" s="64" t="s">
        <v>43</v>
      </c>
      <c r="C19" s="67"/>
      <c r="D19" s="67"/>
      <c r="E19" s="67"/>
      <c r="F19" s="67"/>
      <c r="G19" s="67"/>
      <c r="H19" s="67"/>
      <c r="I19" s="66">
        <f>H19-G19</f>
        <v>0</v>
      </c>
      <c r="J19" s="5"/>
    </row>
    <row r="20" spans="1:10" ht="34.5" customHeight="1" x14ac:dyDescent="0.25">
      <c r="A20" s="72" t="s">
        <v>44</v>
      </c>
      <c r="B20" s="73" t="s">
        <v>45</v>
      </c>
      <c r="C20" s="74">
        <f>SUM(C17:C19)</f>
        <v>15000</v>
      </c>
      <c r="D20" s="74">
        <f t="shared" ref="D20:I20" si="2">SUM(D17:D19)</f>
        <v>14669</v>
      </c>
      <c r="E20" s="74">
        <f t="shared" si="2"/>
        <v>10000</v>
      </c>
      <c r="F20" s="74">
        <f t="shared" si="2"/>
        <v>10000</v>
      </c>
      <c r="G20" s="74">
        <f t="shared" si="2"/>
        <v>10000</v>
      </c>
      <c r="H20" s="74">
        <f t="shared" si="2"/>
        <v>10000</v>
      </c>
      <c r="I20" s="75">
        <f t="shared" si="2"/>
        <v>0</v>
      </c>
      <c r="J20" s="5"/>
    </row>
    <row r="21" spans="1:10" x14ac:dyDescent="0.25">
      <c r="A21" s="63">
        <v>230</v>
      </c>
      <c r="B21" s="64" t="s">
        <v>41</v>
      </c>
      <c r="C21" s="76"/>
      <c r="D21" s="76"/>
      <c r="E21" s="76"/>
      <c r="F21" s="76"/>
      <c r="G21" s="76"/>
      <c r="H21" s="76"/>
      <c r="I21" s="66">
        <f>H21-G21</f>
        <v>0</v>
      </c>
      <c r="J21" s="5"/>
    </row>
    <row r="22" spans="1:10" x14ac:dyDescent="0.25">
      <c r="A22" s="63">
        <v>231</v>
      </c>
      <c r="B22" s="64" t="s">
        <v>42</v>
      </c>
      <c r="C22" s="76"/>
      <c r="D22" s="76"/>
      <c r="E22" s="76"/>
      <c r="F22" s="76"/>
      <c r="G22" s="76"/>
      <c r="H22" s="76"/>
      <c r="I22" s="66">
        <f>H22-G22</f>
        <v>0</v>
      </c>
      <c r="J22" s="5"/>
    </row>
    <row r="23" spans="1:10" x14ac:dyDescent="0.25">
      <c r="A23" s="63">
        <v>232</v>
      </c>
      <c r="B23" s="64" t="s">
        <v>43</v>
      </c>
      <c r="C23" s="76"/>
      <c r="D23" s="76"/>
      <c r="E23" s="76"/>
      <c r="F23" s="76"/>
      <c r="G23" s="76"/>
      <c r="H23" s="76"/>
      <c r="I23" s="66">
        <f>H23-G23</f>
        <v>0</v>
      </c>
      <c r="J23" s="5"/>
    </row>
    <row r="24" spans="1:10" ht="27" customHeight="1" x14ac:dyDescent="0.25">
      <c r="A24" s="72" t="s">
        <v>44</v>
      </c>
      <c r="B24" s="73" t="s">
        <v>46</v>
      </c>
      <c r="C24" s="74">
        <f>SUM(C21:C23)</f>
        <v>0</v>
      </c>
      <c r="D24" s="74">
        <f t="shared" ref="D24:I24" si="3">SUM(D21:D23)</f>
        <v>0</v>
      </c>
      <c r="E24" s="74">
        <f t="shared" si="3"/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5">
        <f t="shared" si="3"/>
        <v>0</v>
      </c>
      <c r="J24" s="5"/>
    </row>
    <row r="25" spans="1:10" s="38" customFormat="1" ht="12.75" x14ac:dyDescent="0.2">
      <c r="A25" s="68" t="s">
        <v>47</v>
      </c>
      <c r="B25" s="77" t="s">
        <v>48</v>
      </c>
      <c r="C25" s="78">
        <f t="shared" ref="C25:I25" si="4">C20+C24</f>
        <v>15000</v>
      </c>
      <c r="D25" s="78">
        <f t="shared" si="4"/>
        <v>14669</v>
      </c>
      <c r="E25" s="78">
        <f t="shared" si="4"/>
        <v>10000</v>
      </c>
      <c r="F25" s="78">
        <f t="shared" si="4"/>
        <v>10000</v>
      </c>
      <c r="G25" s="78">
        <f t="shared" si="4"/>
        <v>10000</v>
      </c>
      <c r="H25" s="78">
        <f t="shared" si="4"/>
        <v>10000</v>
      </c>
      <c r="I25" s="79">
        <f t="shared" si="4"/>
        <v>0</v>
      </c>
      <c r="J25" s="37"/>
    </row>
    <row r="26" spans="1:10" x14ac:dyDescent="0.25">
      <c r="A26" s="294" t="s">
        <v>49</v>
      </c>
      <c r="B26" s="295"/>
      <c r="C26" s="80"/>
      <c r="D26" s="80"/>
      <c r="E26" s="80"/>
      <c r="F26" s="80"/>
      <c r="G26" s="80"/>
      <c r="H26" s="81">
        <v>0</v>
      </c>
      <c r="I26" s="82"/>
    </row>
    <row r="27" spans="1:10" s="38" customFormat="1" ht="13.5" thickBot="1" x14ac:dyDescent="0.25">
      <c r="A27" s="296" t="s">
        <v>50</v>
      </c>
      <c r="B27" s="297"/>
      <c r="C27" s="83">
        <f t="shared" ref="C27:I27" si="5">C16+C25+C26</f>
        <v>59500</v>
      </c>
      <c r="D27" s="83">
        <f t="shared" si="5"/>
        <v>57661</v>
      </c>
      <c r="E27" s="83">
        <f t="shared" si="5"/>
        <v>63760</v>
      </c>
      <c r="F27" s="83">
        <f t="shared" si="5"/>
        <v>63760</v>
      </c>
      <c r="G27" s="83">
        <f t="shared" si="5"/>
        <v>43918</v>
      </c>
      <c r="H27" s="83">
        <f t="shared" si="5"/>
        <v>35604</v>
      </c>
      <c r="I27" s="84">
        <f t="shared" si="5"/>
        <v>-8314</v>
      </c>
    </row>
    <row r="28" spans="1:10" x14ac:dyDescent="0.25">
      <c r="A28" s="85"/>
      <c r="B28" s="86"/>
      <c r="C28" s="86"/>
      <c r="D28" s="87"/>
      <c r="E28" s="87"/>
      <c r="F28" s="87"/>
      <c r="G28" s="87"/>
      <c r="H28" s="87"/>
      <c r="I28" s="88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4"/>
  <sheetViews>
    <sheetView topLeftCell="B15" workbookViewId="0">
      <selection activeCell="C36" sqref="C36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92" customFormat="1" ht="15.75" x14ac:dyDescent="0.25">
      <c r="A2" s="90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9" s="92" customFormat="1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x14ac:dyDescent="0.25">
      <c r="A4" s="95" t="s">
        <v>2</v>
      </c>
      <c r="B4" s="53" t="s">
        <v>3</v>
      </c>
      <c r="C4" s="96" t="s">
        <v>4</v>
      </c>
      <c r="D4" s="97">
        <v>14</v>
      </c>
      <c r="E4" s="98"/>
      <c r="F4" s="98"/>
      <c r="G4" s="98"/>
      <c r="H4" s="98"/>
      <c r="I4" s="98"/>
      <c r="J4" s="98"/>
      <c r="K4" s="99"/>
      <c r="L4" s="99"/>
      <c r="M4" s="99"/>
      <c r="N4" s="99"/>
    </row>
    <row r="5" spans="1:19" x14ac:dyDescent="0.25">
      <c r="A5" s="100"/>
      <c r="B5" s="101"/>
      <c r="C5" s="101"/>
      <c r="D5" s="101"/>
      <c r="E5" s="98"/>
      <c r="F5" s="98"/>
      <c r="G5" s="98"/>
      <c r="H5" s="98"/>
      <c r="I5" s="98"/>
      <c r="J5" s="98"/>
      <c r="K5" s="99"/>
      <c r="L5" s="99"/>
      <c r="M5" s="99"/>
      <c r="N5" s="99"/>
    </row>
    <row r="6" spans="1:19" x14ac:dyDescent="0.25">
      <c r="A6" s="95" t="s">
        <v>27</v>
      </c>
      <c r="B6" s="53" t="s">
        <v>28</v>
      </c>
      <c r="C6" s="96" t="s">
        <v>29</v>
      </c>
      <c r="D6" s="97">
        <v>1014045</v>
      </c>
      <c r="E6" s="102"/>
      <c r="F6" s="103"/>
      <c r="G6" s="103"/>
      <c r="H6" s="103"/>
      <c r="I6" s="103"/>
      <c r="J6" s="103"/>
      <c r="K6" s="99"/>
      <c r="L6" s="99"/>
      <c r="M6" s="99">
        <v>119</v>
      </c>
      <c r="N6" s="99"/>
    </row>
    <row r="7" spans="1:19" ht="15.75" thickBot="1" x14ac:dyDescent="0.3">
      <c r="A7" s="309"/>
      <c r="B7" s="310"/>
    </row>
    <row r="8" spans="1:19" s="106" customFormat="1" ht="16.5" thickBot="1" x14ac:dyDescent="0.3">
      <c r="A8" s="208"/>
      <c r="B8" s="104" t="s">
        <v>1</v>
      </c>
      <c r="C8" s="105"/>
      <c r="D8" s="105"/>
      <c r="E8" s="105"/>
      <c r="F8" s="105" t="s">
        <v>52</v>
      </c>
      <c r="G8" s="105"/>
      <c r="H8" s="105"/>
      <c r="I8" s="105" t="s">
        <v>53</v>
      </c>
      <c r="J8" s="105"/>
      <c r="K8" s="105"/>
      <c r="L8" s="105" t="s">
        <v>54</v>
      </c>
      <c r="M8" s="105"/>
      <c r="N8" s="105"/>
      <c r="O8" s="105" t="s">
        <v>55</v>
      </c>
      <c r="P8" s="311" t="s">
        <v>56</v>
      </c>
      <c r="Q8" s="312"/>
      <c r="R8" s="313"/>
      <c r="S8" s="314" t="s">
        <v>57</v>
      </c>
    </row>
    <row r="9" spans="1:19" s="107" customFormat="1" ht="11.25" customHeight="1" x14ac:dyDescent="0.25">
      <c r="A9" s="316" t="s">
        <v>58</v>
      </c>
      <c r="B9" s="316" t="s">
        <v>59</v>
      </c>
      <c r="C9" s="318" t="s">
        <v>60</v>
      </c>
      <c r="D9" s="320" t="s">
        <v>61</v>
      </c>
      <c r="E9" s="303" t="s">
        <v>62</v>
      </c>
      <c r="F9" s="305" t="s">
        <v>63</v>
      </c>
      <c r="G9" s="299" t="s">
        <v>64</v>
      </c>
      <c r="H9" s="303" t="s">
        <v>65</v>
      </c>
      <c r="I9" s="305" t="s">
        <v>66</v>
      </c>
      <c r="J9" s="307" t="s">
        <v>187</v>
      </c>
      <c r="K9" s="307" t="s">
        <v>188</v>
      </c>
      <c r="L9" s="305" t="s">
        <v>67</v>
      </c>
      <c r="M9" s="299" t="s">
        <v>189</v>
      </c>
      <c r="N9" s="303" t="s">
        <v>190</v>
      </c>
      <c r="O9" s="305" t="s">
        <v>68</v>
      </c>
      <c r="P9" s="322" t="s">
        <v>69</v>
      </c>
      <c r="Q9" s="324" t="s">
        <v>70</v>
      </c>
      <c r="R9" s="326" t="s">
        <v>71</v>
      </c>
      <c r="S9" s="315"/>
    </row>
    <row r="10" spans="1:19" s="107" customFormat="1" ht="83.25" customHeight="1" thickBot="1" x14ac:dyDescent="0.3">
      <c r="A10" s="317"/>
      <c r="B10" s="317"/>
      <c r="C10" s="319"/>
      <c r="D10" s="270"/>
      <c r="E10" s="298"/>
      <c r="F10" s="321"/>
      <c r="G10" s="300"/>
      <c r="H10" s="304"/>
      <c r="I10" s="306"/>
      <c r="J10" s="308"/>
      <c r="K10" s="308"/>
      <c r="L10" s="306"/>
      <c r="M10" s="300"/>
      <c r="N10" s="304"/>
      <c r="O10" s="306"/>
      <c r="P10" s="323"/>
      <c r="Q10" s="325"/>
      <c r="R10" s="327"/>
      <c r="S10" s="315"/>
    </row>
    <row r="11" spans="1:19" s="60" customFormat="1" ht="73.5" customHeight="1" thickBot="1" x14ac:dyDescent="0.3">
      <c r="A11" s="209" t="s">
        <v>72</v>
      </c>
      <c r="B11" s="222" t="s">
        <v>139</v>
      </c>
      <c r="C11" s="108" t="s">
        <v>73</v>
      </c>
      <c r="D11" s="211">
        <v>209</v>
      </c>
      <c r="E11" s="212">
        <v>36663.869707549391</v>
      </c>
      <c r="F11" s="213">
        <f>E11/D11</f>
        <v>175.42521391171957</v>
      </c>
      <c r="G11" s="211">
        <v>230</v>
      </c>
      <c r="H11" s="212">
        <v>44083</v>
      </c>
      <c r="I11" s="213">
        <f t="shared" ref="I11:I14" si="0">H11/G11</f>
        <v>191.66521739130434</v>
      </c>
      <c r="J11" s="211">
        <f>72+77</f>
        <v>149</v>
      </c>
      <c r="K11" s="212">
        <f>13800+14758</f>
        <v>28558</v>
      </c>
      <c r="L11" s="213">
        <f t="shared" ref="L11:L15" si="1">K11/J11</f>
        <v>191.66442953020135</v>
      </c>
      <c r="M11" s="211">
        <f>119+16</f>
        <v>135</v>
      </c>
      <c r="N11" s="212">
        <f>17206+2866+1692</f>
        <v>21764</v>
      </c>
      <c r="O11" s="213">
        <f t="shared" ref="O11:O15" si="2">N11/M11</f>
        <v>161.21481481481482</v>
      </c>
      <c r="P11" s="211">
        <f>O11-F11</f>
        <v>-14.210399096904752</v>
      </c>
      <c r="Q11" s="212">
        <f t="shared" ref="Q11:Q17" si="3">O11-I11</f>
        <v>-30.450402576489523</v>
      </c>
      <c r="R11" s="219">
        <f t="shared" ref="R11:R17" si="4">O11-L11</f>
        <v>-30.449614715386531</v>
      </c>
      <c r="S11" s="225" t="s">
        <v>191</v>
      </c>
    </row>
    <row r="12" spans="1:19" s="60" customFormat="1" ht="87" customHeight="1" thickBot="1" x14ac:dyDescent="0.3">
      <c r="A12" s="209" t="s">
        <v>74</v>
      </c>
      <c r="B12" s="222" t="s">
        <v>141</v>
      </c>
      <c r="C12" s="108" t="s">
        <v>75</v>
      </c>
      <c r="D12" s="214">
        <v>20</v>
      </c>
      <c r="E12" s="109">
        <v>3577.7583676351774</v>
      </c>
      <c r="F12" s="215">
        <f>E12/D12</f>
        <v>178.88791838175888</v>
      </c>
      <c r="G12" s="214">
        <v>15</v>
      </c>
      <c r="H12" s="109">
        <v>5358</v>
      </c>
      <c r="I12" s="215">
        <f t="shared" si="0"/>
        <v>357.2</v>
      </c>
      <c r="J12" s="214">
        <f>2+5</f>
        <v>7</v>
      </c>
      <c r="K12" s="109">
        <f>786+1872</f>
        <v>2658</v>
      </c>
      <c r="L12" s="213">
        <f t="shared" si="1"/>
        <v>379.71428571428572</v>
      </c>
      <c r="M12" s="214">
        <v>3</v>
      </c>
      <c r="N12" s="109">
        <v>1804</v>
      </c>
      <c r="O12" s="215">
        <f t="shared" si="2"/>
        <v>601.33333333333337</v>
      </c>
      <c r="P12" s="214">
        <f>O12-F12</f>
        <v>422.44541495157449</v>
      </c>
      <c r="Q12" s="109">
        <f t="shared" si="3"/>
        <v>244.13333333333338</v>
      </c>
      <c r="R12" s="220">
        <f t="shared" si="4"/>
        <v>221.61904761904765</v>
      </c>
      <c r="S12" s="225" t="s">
        <v>193</v>
      </c>
    </row>
    <row r="13" spans="1:19" s="60" customFormat="1" ht="66" customHeight="1" thickBot="1" x14ac:dyDescent="0.3">
      <c r="A13" s="209" t="s">
        <v>76</v>
      </c>
      <c r="B13" s="223" t="s">
        <v>140</v>
      </c>
      <c r="C13" s="108" t="s">
        <v>77</v>
      </c>
      <c r="D13" s="214">
        <v>51</v>
      </c>
      <c r="E13" s="109">
        <v>1599.2710380063147</v>
      </c>
      <c r="F13" s="215">
        <f>E13/D13</f>
        <v>31.358255647182641</v>
      </c>
      <c r="G13" s="214">
        <v>48</v>
      </c>
      <c r="H13" s="109">
        <v>2395</v>
      </c>
      <c r="I13" s="215">
        <f t="shared" si="0"/>
        <v>49.895833333333336</v>
      </c>
      <c r="J13" s="214">
        <f>16+16</f>
        <v>32</v>
      </c>
      <c r="K13" s="109">
        <f>798+798</f>
        <v>1596</v>
      </c>
      <c r="L13" s="213">
        <f t="shared" si="1"/>
        <v>49.875</v>
      </c>
      <c r="M13" s="214">
        <v>32</v>
      </c>
      <c r="N13" s="109">
        <v>1358</v>
      </c>
      <c r="O13" s="215">
        <f t="shared" si="2"/>
        <v>42.4375</v>
      </c>
      <c r="P13" s="214">
        <f>O13-F13</f>
        <v>11.079244352817359</v>
      </c>
      <c r="Q13" s="109">
        <f t="shared" si="3"/>
        <v>-7.4583333333333357</v>
      </c>
      <c r="R13" s="220">
        <f t="shared" si="4"/>
        <v>-7.4375</v>
      </c>
      <c r="S13" s="225"/>
    </row>
    <row r="14" spans="1:19" s="60" customFormat="1" ht="63" customHeight="1" thickBot="1" x14ac:dyDescent="0.3">
      <c r="A14" s="226" t="s">
        <v>78</v>
      </c>
      <c r="B14" s="222" t="s">
        <v>142</v>
      </c>
      <c r="C14" s="108" t="s">
        <v>75</v>
      </c>
      <c r="D14" s="214">
        <v>280</v>
      </c>
      <c r="E14" s="109">
        <v>1151.1008868091151</v>
      </c>
      <c r="F14" s="215">
        <f>E14/D14</f>
        <v>4.1110745957468398</v>
      </c>
      <c r="G14" s="214">
        <v>293</v>
      </c>
      <c r="H14" s="109">
        <v>1724</v>
      </c>
      <c r="I14" s="215">
        <f t="shared" si="0"/>
        <v>5.8839590443686003</v>
      </c>
      <c r="J14" s="214">
        <v>188</v>
      </c>
      <c r="K14" s="109">
        <f>530+577</f>
        <v>1107</v>
      </c>
      <c r="L14" s="213">
        <f t="shared" si="1"/>
        <v>5.8882978723404253</v>
      </c>
      <c r="M14" s="214">
        <v>170</v>
      </c>
      <c r="N14" s="109">
        <v>678</v>
      </c>
      <c r="O14" s="215">
        <f t="shared" si="2"/>
        <v>3.9882352941176471</v>
      </c>
      <c r="P14" s="214">
        <f>O14-F14</f>
        <v>-0.12283930162919265</v>
      </c>
      <c r="Q14" s="109">
        <f t="shared" si="3"/>
        <v>-1.8957237502509532</v>
      </c>
      <c r="R14" s="220">
        <f t="shared" si="4"/>
        <v>-1.9000625782227782</v>
      </c>
      <c r="S14" s="225" t="s">
        <v>192</v>
      </c>
    </row>
    <row r="15" spans="1:19" s="60" customFormat="1" ht="53.25" customHeight="1" x14ac:dyDescent="0.25">
      <c r="A15" s="227" t="s">
        <v>98</v>
      </c>
      <c r="B15" s="222" t="s">
        <v>137</v>
      </c>
      <c r="C15" s="108" t="s">
        <v>150</v>
      </c>
      <c r="D15" s="214">
        <v>1</v>
      </c>
      <c r="E15" s="109">
        <v>14000</v>
      </c>
      <c r="F15" s="215">
        <v>0</v>
      </c>
      <c r="G15" s="214">
        <v>1</v>
      </c>
      <c r="H15" s="109">
        <v>10000</v>
      </c>
      <c r="I15" s="215">
        <f t="shared" ref="I15" si="5">H15/G15</f>
        <v>10000</v>
      </c>
      <c r="J15" s="214">
        <v>1</v>
      </c>
      <c r="K15" s="109">
        <v>10000</v>
      </c>
      <c r="L15" s="213">
        <f t="shared" si="1"/>
        <v>10000</v>
      </c>
      <c r="M15" s="214">
        <v>1</v>
      </c>
      <c r="N15" s="109">
        <v>10000</v>
      </c>
      <c r="O15" s="215">
        <f t="shared" si="2"/>
        <v>10000</v>
      </c>
      <c r="P15" s="214">
        <f t="shared" ref="P15" si="6">O15-F15</f>
        <v>10000</v>
      </c>
      <c r="Q15" s="109">
        <v>0</v>
      </c>
      <c r="R15" s="220">
        <f t="shared" ref="R15" si="7">O15-L15</f>
        <v>0</v>
      </c>
      <c r="S15" s="225" t="s">
        <v>160</v>
      </c>
    </row>
    <row r="16" spans="1:19" s="60" customFormat="1" ht="53.25" customHeight="1" x14ac:dyDescent="0.25">
      <c r="A16" s="228" t="s">
        <v>99</v>
      </c>
      <c r="B16" s="222" t="s">
        <v>134</v>
      </c>
      <c r="C16" s="108" t="s">
        <v>138</v>
      </c>
      <c r="D16" s="214">
        <v>16</v>
      </c>
      <c r="E16" s="109">
        <v>197</v>
      </c>
      <c r="F16" s="215">
        <v>0</v>
      </c>
      <c r="G16" s="214"/>
      <c r="H16" s="109"/>
      <c r="I16" s="215">
        <v>0</v>
      </c>
      <c r="J16" s="214"/>
      <c r="K16" s="109"/>
      <c r="L16" s="215">
        <v>0</v>
      </c>
      <c r="M16" s="214"/>
      <c r="N16" s="109"/>
      <c r="O16" s="215">
        <v>0</v>
      </c>
      <c r="P16" s="214">
        <f>O16-F16</f>
        <v>0</v>
      </c>
      <c r="Q16" s="109">
        <f t="shared" si="3"/>
        <v>0</v>
      </c>
      <c r="R16" s="220">
        <f t="shared" si="4"/>
        <v>0</v>
      </c>
      <c r="S16" s="225"/>
    </row>
    <row r="17" spans="1:86" s="60" customFormat="1" ht="53.25" customHeight="1" thickBot="1" x14ac:dyDescent="0.3">
      <c r="A17" s="229" t="s">
        <v>147</v>
      </c>
      <c r="B17" s="223" t="s">
        <v>133</v>
      </c>
      <c r="C17" s="210" t="s">
        <v>138</v>
      </c>
      <c r="D17" s="216">
        <v>4</v>
      </c>
      <c r="E17" s="217">
        <v>472</v>
      </c>
      <c r="F17" s="218">
        <v>0</v>
      </c>
      <c r="G17" s="216"/>
      <c r="H17" s="217"/>
      <c r="I17" s="218">
        <v>0</v>
      </c>
      <c r="J17" s="216"/>
      <c r="K17" s="217"/>
      <c r="L17" s="218">
        <v>0</v>
      </c>
      <c r="M17" s="216"/>
      <c r="N17" s="217"/>
      <c r="O17" s="215">
        <v>0</v>
      </c>
      <c r="P17" s="216">
        <f t="shared" ref="P17" si="8">O17-F17</f>
        <v>0</v>
      </c>
      <c r="Q17" s="217">
        <f t="shared" si="3"/>
        <v>0</v>
      </c>
      <c r="R17" s="221">
        <f t="shared" si="4"/>
        <v>0</v>
      </c>
      <c r="S17" s="225"/>
    </row>
    <row r="18" spans="1:86" s="51" customFormat="1" x14ac:dyDescent="0.25">
      <c r="B18" s="110"/>
    </row>
    <row r="19" spans="1:86" ht="15.75" thickBot="1" x14ac:dyDescent="0.3">
      <c r="A19" s="301" t="s">
        <v>79</v>
      </c>
      <c r="B19" s="302"/>
      <c r="C19" s="302"/>
      <c r="D19" s="302"/>
      <c r="E19" s="302"/>
      <c r="F19" s="302"/>
      <c r="K19" s="224">
        <f>SUM(K11:K18)</f>
        <v>43919</v>
      </c>
      <c r="L19" s="224">
        <f>SUM(L11:L18)</f>
        <v>10627.142013116827</v>
      </c>
      <c r="M19" s="224">
        <f>SUM(M11:M18)</f>
        <v>341</v>
      </c>
      <c r="N19" s="263">
        <f>SUM(N11:N15)</f>
        <v>35604</v>
      </c>
    </row>
    <row r="20" spans="1:86" ht="34.5" thickTop="1" x14ac:dyDescent="0.25">
      <c r="A20" s="111" t="s">
        <v>58</v>
      </c>
      <c r="B20" s="112" t="s">
        <v>59</v>
      </c>
      <c r="C20" s="113" t="s">
        <v>80</v>
      </c>
      <c r="D20" s="113" t="s">
        <v>81</v>
      </c>
      <c r="E20" s="113" t="s">
        <v>82</v>
      </c>
      <c r="F20" s="114" t="s">
        <v>57</v>
      </c>
    </row>
    <row r="21" spans="1:86" x14ac:dyDescent="0.25">
      <c r="A21" s="115" t="s">
        <v>72</v>
      </c>
      <c r="B21" s="53" t="s">
        <v>83</v>
      </c>
      <c r="C21" s="53"/>
      <c r="D21" s="53"/>
      <c r="E21" s="116">
        <v>0</v>
      </c>
      <c r="F21" s="117"/>
    </row>
    <row r="22" spans="1:86" ht="15.75" thickBot="1" x14ac:dyDescent="0.3">
      <c r="A22" s="118" t="s">
        <v>78</v>
      </c>
      <c r="B22" s="119" t="s">
        <v>84</v>
      </c>
      <c r="C22" s="120"/>
      <c r="D22" s="120"/>
      <c r="E22" s="121">
        <v>0</v>
      </c>
      <c r="F22" s="122"/>
    </row>
    <row r="23" spans="1:86" s="51" customFormat="1" ht="15.75" thickTop="1" x14ac:dyDescent="0.25">
      <c r="A23" s="17"/>
      <c r="B23" s="17"/>
      <c r="C23" s="17"/>
      <c r="D23" s="17"/>
      <c r="E23" s="123"/>
      <c r="F23" s="17"/>
    </row>
    <row r="24" spans="1:86" s="51" customFormat="1" x14ac:dyDescent="0.25">
      <c r="A24" s="17"/>
      <c r="B24" s="17"/>
      <c r="C24" s="17"/>
      <c r="D24" s="17"/>
      <c r="E24" s="123"/>
      <c r="F24" s="17"/>
    </row>
    <row r="25" spans="1:86" s="51" customFormat="1" x14ac:dyDescent="0.25">
      <c r="A25" s="17"/>
      <c r="B25" s="17"/>
      <c r="C25" s="17"/>
      <c r="D25" s="17"/>
      <c r="E25" s="123"/>
      <c r="F25" s="17"/>
    </row>
    <row r="29" spans="1:86" ht="15.75" x14ac:dyDescent="0.25">
      <c r="BG29" s="197"/>
      <c r="BH29" s="197"/>
      <c r="BI29" s="197"/>
      <c r="BJ29" s="197"/>
      <c r="BK29" s="197"/>
      <c r="BL29" s="197" t="e">
        <f>#REF!+#REF!+#REF!+#REF!</f>
        <v>#REF!</v>
      </c>
      <c r="BM29" s="197"/>
      <c r="BN29" s="197" t="e">
        <f>#REF!+#REF!+#REF!+#REF!</f>
        <v>#REF!</v>
      </c>
      <c r="BO29" s="197"/>
      <c r="BP29" s="197"/>
      <c r="BQ29" s="203"/>
      <c r="BR29" s="201" t="e">
        <f>SUM(#REF!)</f>
        <v>#REF!</v>
      </c>
      <c r="BS29" s="202" t="e">
        <f>SUM(#REF!)</f>
        <v>#REF!</v>
      </c>
      <c r="BT29" s="202" t="e">
        <f>SUM(#REF!)</f>
        <v>#REF!</v>
      </c>
      <c r="BU29" s="202" t="e">
        <f>SUM(#REF!)</f>
        <v>#REF!</v>
      </c>
      <c r="BV29" s="202" t="e">
        <f>SUM(#REF!)</f>
        <v>#REF!</v>
      </c>
      <c r="BW29" s="202" t="e">
        <f>SUM(#REF!)</f>
        <v>#REF!</v>
      </c>
      <c r="BX29" s="202" t="e">
        <f>SUM(#REF!)</f>
        <v>#REF!</v>
      </c>
      <c r="BY29" s="202" t="e">
        <f>SUM(#REF!)</f>
        <v>#REF!</v>
      </c>
      <c r="BZ29" s="202" t="e">
        <f>SUM(#REF!)</f>
        <v>#REF!</v>
      </c>
      <c r="CA29" s="202" t="e">
        <f>SUM(#REF!)</f>
        <v>#REF!</v>
      </c>
      <c r="CB29" s="202" t="e">
        <f>SUM(#REF!)</f>
        <v>#REF!</v>
      </c>
      <c r="CC29" s="202" t="e">
        <f>SUM(#REF!)</f>
        <v>#REF!</v>
      </c>
      <c r="CD29" s="202" t="e">
        <f>SUM(#REF!)</f>
        <v>#REF!</v>
      </c>
      <c r="CE29" s="202" t="e">
        <f>SUM(#REF!)</f>
        <v>#REF!</v>
      </c>
      <c r="CF29" s="202" t="e">
        <f>SUM(#REF!)</f>
        <v>#REF!</v>
      </c>
      <c r="CG29" s="202" t="e">
        <f>SUM(#REF!)</f>
        <v>#REF!</v>
      </c>
      <c r="CH29" s="197"/>
    </row>
    <row r="30" spans="1:86" ht="16.5" thickBot="1" x14ac:dyDescent="0.3"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204"/>
      <c r="BR30" s="198"/>
      <c r="BS30" s="199"/>
      <c r="BT30" s="199"/>
      <c r="BU30" s="200"/>
      <c r="BV30" s="198"/>
      <c r="BW30" s="199"/>
      <c r="BX30" s="199"/>
      <c r="BY30" s="200"/>
      <c r="BZ30" s="198"/>
      <c r="CA30" s="199"/>
      <c r="CB30" s="199"/>
      <c r="CC30" s="200"/>
      <c r="CD30" s="198"/>
      <c r="CE30" s="199"/>
      <c r="CF30" s="199"/>
      <c r="CG30" s="200"/>
      <c r="CH30" s="197"/>
    </row>
    <row r="31" spans="1:86" ht="16.5" thickBot="1" x14ac:dyDescent="0.3"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205" t="e">
        <f>BR29-#REF!</f>
        <v>#REF!</v>
      </c>
      <c r="BS31" s="206" t="e">
        <f>BS29-#REF!</f>
        <v>#REF!</v>
      </c>
      <c r="BT31" s="206"/>
      <c r="BU31" s="207" t="e">
        <f>BU29-#REF!</f>
        <v>#REF!</v>
      </c>
      <c r="BV31" s="205" t="e">
        <f>#REF!-BV29</f>
        <v>#REF!</v>
      </c>
      <c r="BW31" s="205" t="e">
        <f>#REF!-BW29</f>
        <v>#REF!</v>
      </c>
      <c r="BX31" s="205" t="e">
        <f>#REF!-BX29</f>
        <v>#REF!</v>
      </c>
      <c r="BY31" s="205" t="e">
        <f>#REF!-BY29</f>
        <v>#REF!</v>
      </c>
      <c r="BZ31" s="205" t="e">
        <f>#REF!-BZ29</f>
        <v>#REF!</v>
      </c>
      <c r="CA31" s="205" t="e">
        <f>#REF!-CA29</f>
        <v>#REF!</v>
      </c>
      <c r="CB31" s="205" t="e">
        <f>#REF!-CB29</f>
        <v>#REF!</v>
      </c>
      <c r="CC31" s="205" t="e">
        <f>#REF!-CC29</f>
        <v>#REF!</v>
      </c>
      <c r="CD31" s="205" t="e">
        <f>#REF!-CD29</f>
        <v>#REF!</v>
      </c>
      <c r="CE31" s="205" t="e">
        <f>#REF!-CE29</f>
        <v>#REF!</v>
      </c>
      <c r="CF31" s="205" t="e">
        <f>#REF!-CF29</f>
        <v>#REF!</v>
      </c>
      <c r="CG31" s="205" t="e">
        <f>#REF!-CG29</f>
        <v>#REF!</v>
      </c>
      <c r="CH31" s="197"/>
    </row>
    <row r="32" spans="1:86" ht="15.75" x14ac:dyDescent="0.25"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</row>
    <row r="33" spans="59:86" ht="15.75" x14ac:dyDescent="0.25"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</row>
    <row r="34" spans="59:86" ht="15.75" x14ac:dyDescent="0.25"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</row>
  </sheetData>
  <mergeCells count="22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M9:M10"/>
    <mergeCell ref="A19:F19"/>
    <mergeCell ref="H9:H10"/>
    <mergeCell ref="I9:I10"/>
    <mergeCell ref="J9:J10"/>
    <mergeCell ref="K9:K10"/>
  </mergeCells>
  <pageMargins left="0.3" right="0.2" top="0.51" bottom="0.25" header="0.3" footer="0.3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opLeftCell="A7" workbookViewId="0">
      <selection activeCell="B28" sqref="B28"/>
    </sheetView>
  </sheetViews>
  <sheetFormatPr defaultRowHeight="15" x14ac:dyDescent="0.25"/>
  <cols>
    <col min="1" max="1" width="15.28515625" style="7" customWidth="1"/>
    <col min="2" max="2" width="54.140625" style="7" customWidth="1"/>
    <col min="3" max="3" width="17.140625" customWidth="1"/>
    <col min="4" max="4" width="14.42578125" customWidth="1"/>
    <col min="5" max="9" width="12" style="7" customWidth="1"/>
    <col min="10" max="10" width="34.28515625" style="129" customWidth="1"/>
  </cols>
  <sheetData>
    <row r="2" spans="1:15" s="92" customFormat="1" ht="15.75" x14ac:dyDescent="0.25">
      <c r="A2" s="124" t="s">
        <v>85</v>
      </c>
      <c r="B2" s="40"/>
      <c r="C2" s="125"/>
      <c r="E2" s="40"/>
      <c r="F2" s="40"/>
      <c r="G2" s="40"/>
      <c r="H2" s="40"/>
      <c r="I2" s="40"/>
      <c r="J2" s="126"/>
    </row>
    <row r="3" spans="1:15" s="129" customFormat="1" x14ac:dyDescent="0.25">
      <c r="A3" s="127" t="s">
        <v>136</v>
      </c>
      <c r="B3" s="45"/>
      <c r="C3" s="128"/>
      <c r="E3" s="45"/>
      <c r="F3" s="45"/>
      <c r="G3" s="45"/>
      <c r="H3" s="45"/>
      <c r="I3" s="45"/>
    </row>
    <row r="4" spans="1:15" ht="15.75" thickBot="1" x14ac:dyDescent="0.3"/>
    <row r="5" spans="1:15" s="130" customFormat="1" ht="24" customHeight="1" x14ac:dyDescent="0.25">
      <c r="A5" s="168" t="s">
        <v>29</v>
      </c>
      <c r="B5" s="169">
        <v>1014045</v>
      </c>
      <c r="C5" s="170" t="s">
        <v>86</v>
      </c>
      <c r="D5" s="328" t="s">
        <v>28</v>
      </c>
      <c r="E5" s="329"/>
      <c r="F5" s="329"/>
      <c r="G5" s="329"/>
      <c r="H5" s="329"/>
      <c r="I5" s="330"/>
      <c r="J5" s="171" t="s">
        <v>57</v>
      </c>
      <c r="K5" s="172"/>
      <c r="L5" s="172"/>
      <c r="M5" s="172"/>
      <c r="N5" s="172"/>
      <c r="O5" s="172"/>
    </row>
    <row r="6" spans="1:15" s="130" customFormat="1" ht="90" customHeight="1" x14ac:dyDescent="0.25">
      <c r="A6" s="133" t="s">
        <v>87</v>
      </c>
      <c r="B6" s="173" t="s">
        <v>152</v>
      </c>
      <c r="C6" s="174"/>
      <c r="D6" s="175"/>
      <c r="E6" s="176"/>
      <c r="F6" s="176"/>
      <c r="G6" s="176"/>
      <c r="H6" s="176"/>
      <c r="I6" s="177"/>
      <c r="J6" s="178" t="s">
        <v>88</v>
      </c>
      <c r="K6" s="172"/>
      <c r="L6" s="172"/>
      <c r="M6" s="172"/>
      <c r="N6" s="172"/>
      <c r="O6" s="172"/>
    </row>
    <row r="7" spans="1:15" s="130" customFormat="1" ht="15.75" customHeight="1" x14ac:dyDescent="0.25">
      <c r="A7" s="179"/>
      <c r="B7" s="180"/>
      <c r="C7" s="131"/>
      <c r="D7" s="331" t="s">
        <v>89</v>
      </c>
      <c r="E7" s="331"/>
      <c r="F7" s="331"/>
      <c r="G7" s="331"/>
      <c r="H7" s="331"/>
      <c r="I7" s="331"/>
      <c r="J7" s="178" t="s">
        <v>88</v>
      </c>
      <c r="K7" s="172"/>
      <c r="L7" s="172"/>
      <c r="M7" s="172"/>
      <c r="N7" s="172"/>
      <c r="O7" s="172"/>
    </row>
    <row r="8" spans="1:15" s="136" customFormat="1" ht="70.5" customHeight="1" x14ac:dyDescent="0.25">
      <c r="A8" s="332" t="s">
        <v>125</v>
      </c>
      <c r="B8" s="333"/>
      <c r="C8" s="131" t="s">
        <v>90</v>
      </c>
      <c r="D8" s="132" t="s">
        <v>126</v>
      </c>
      <c r="E8" s="133" t="s">
        <v>91</v>
      </c>
      <c r="F8" s="131" t="s">
        <v>92</v>
      </c>
      <c r="G8" s="131" t="s">
        <v>195</v>
      </c>
      <c r="H8" s="134" t="s">
        <v>194</v>
      </c>
      <c r="I8" s="135" t="s">
        <v>93</v>
      </c>
      <c r="J8" s="181"/>
    </row>
    <row r="9" spans="1:15" s="130" customFormat="1" ht="24" customHeight="1" x14ac:dyDescent="0.25">
      <c r="A9" s="182" t="s">
        <v>94</v>
      </c>
      <c r="B9" s="167" t="s">
        <v>139</v>
      </c>
      <c r="C9" s="180" t="s">
        <v>74</v>
      </c>
      <c r="D9" s="183" t="s">
        <v>120</v>
      </c>
      <c r="E9" s="185">
        <v>209</v>
      </c>
      <c r="F9" s="184">
        <v>230</v>
      </c>
      <c r="G9" s="184">
        <v>149</v>
      </c>
      <c r="H9" s="230">
        <v>135</v>
      </c>
      <c r="I9" s="186">
        <f t="shared" ref="I9:I13" si="0">H9/G9</f>
        <v>0.90604026845637586</v>
      </c>
      <c r="J9" s="225" t="s">
        <v>191</v>
      </c>
      <c r="K9" s="172"/>
      <c r="L9" s="172"/>
      <c r="M9" s="172"/>
      <c r="N9" s="172"/>
      <c r="O9" s="172"/>
    </row>
    <row r="10" spans="1:15" s="130" customFormat="1" ht="56.25" customHeight="1" x14ac:dyDescent="0.25">
      <c r="A10" s="182" t="s">
        <v>95</v>
      </c>
      <c r="B10" s="167" t="s">
        <v>141</v>
      </c>
      <c r="C10" s="180" t="s">
        <v>72</v>
      </c>
      <c r="D10" s="183" t="s">
        <v>122</v>
      </c>
      <c r="E10" s="188">
        <v>12</v>
      </c>
      <c r="F10" s="187">
        <v>15</v>
      </c>
      <c r="G10" s="187">
        <v>7</v>
      </c>
      <c r="H10" s="188">
        <v>3</v>
      </c>
      <c r="I10" s="186">
        <f t="shared" si="0"/>
        <v>0.42857142857142855</v>
      </c>
      <c r="J10" s="225" t="s">
        <v>193</v>
      </c>
      <c r="K10" s="172"/>
      <c r="L10" s="172"/>
      <c r="M10" s="172"/>
      <c r="N10" s="172"/>
      <c r="O10" s="172"/>
    </row>
    <row r="11" spans="1:15" s="130" customFormat="1" ht="28.5" customHeight="1" thickBot="1" x14ac:dyDescent="0.3">
      <c r="A11" s="189" t="s">
        <v>96</v>
      </c>
      <c r="B11" s="190" t="s">
        <v>140</v>
      </c>
      <c r="C11" s="191" t="s">
        <v>78</v>
      </c>
      <c r="D11" s="192" t="s">
        <v>123</v>
      </c>
      <c r="E11" s="194">
        <v>45</v>
      </c>
      <c r="F11" s="193">
        <v>48</v>
      </c>
      <c r="G11" s="193">
        <v>32</v>
      </c>
      <c r="H11" s="194">
        <v>32</v>
      </c>
      <c r="I11" s="186">
        <f t="shared" si="0"/>
        <v>1</v>
      </c>
      <c r="J11" s="225"/>
      <c r="K11" s="172"/>
      <c r="L11" s="172"/>
      <c r="M11" s="172"/>
      <c r="N11" s="172"/>
      <c r="O11" s="172"/>
    </row>
    <row r="12" spans="1:15" ht="34.5" customHeight="1" x14ac:dyDescent="0.25">
      <c r="A12" s="182" t="s">
        <v>121</v>
      </c>
      <c r="B12" s="167" t="s">
        <v>142</v>
      </c>
      <c r="C12" s="180" t="s">
        <v>76</v>
      </c>
      <c r="D12" s="183" t="s">
        <v>124</v>
      </c>
      <c r="E12" s="179">
        <v>312</v>
      </c>
      <c r="F12" s="187">
        <v>293</v>
      </c>
      <c r="G12" s="187">
        <v>188</v>
      </c>
      <c r="H12" s="188">
        <v>170</v>
      </c>
      <c r="I12" s="186">
        <f t="shared" si="0"/>
        <v>0.9042553191489362</v>
      </c>
      <c r="J12" s="225" t="s">
        <v>191</v>
      </c>
      <c r="K12" s="195"/>
      <c r="L12" s="195"/>
      <c r="M12" s="195"/>
      <c r="N12" s="195"/>
      <c r="O12" s="195"/>
    </row>
    <row r="13" spans="1:15" s="129" customFormat="1" ht="41.25" customHeight="1" x14ac:dyDescent="0.2">
      <c r="A13" s="182" t="s">
        <v>144</v>
      </c>
      <c r="B13" s="167" t="s">
        <v>143</v>
      </c>
      <c r="C13" s="180" t="s">
        <v>99</v>
      </c>
      <c r="D13" s="183" t="s">
        <v>150</v>
      </c>
      <c r="E13" s="179">
        <v>0</v>
      </c>
      <c r="F13" s="187">
        <v>1</v>
      </c>
      <c r="G13" s="187">
        <v>1</v>
      </c>
      <c r="H13" s="188">
        <v>1</v>
      </c>
      <c r="I13" s="186">
        <f t="shared" si="0"/>
        <v>1</v>
      </c>
      <c r="J13" s="225" t="s">
        <v>160</v>
      </c>
    </row>
    <row r="14" spans="1:15" s="129" customFormat="1" ht="18.75" customHeight="1" x14ac:dyDescent="0.2">
      <c r="A14" s="182" t="s">
        <v>145</v>
      </c>
      <c r="B14" s="167" t="s">
        <v>134</v>
      </c>
      <c r="C14" s="180" t="s">
        <v>147</v>
      </c>
      <c r="D14" s="183" t="s">
        <v>149</v>
      </c>
      <c r="E14" s="179">
        <v>10</v>
      </c>
      <c r="F14" s="187"/>
      <c r="G14" s="187"/>
      <c r="H14" s="188"/>
      <c r="I14" s="186"/>
      <c r="J14" s="225"/>
    </row>
    <row r="15" spans="1:15" s="129" customFormat="1" ht="18.75" customHeight="1" x14ac:dyDescent="0.2">
      <c r="A15" s="182" t="s">
        <v>146</v>
      </c>
      <c r="B15" s="167" t="s">
        <v>133</v>
      </c>
      <c r="C15" s="180" t="s">
        <v>148</v>
      </c>
      <c r="D15" s="183" t="s">
        <v>149</v>
      </c>
      <c r="E15" s="179">
        <v>3</v>
      </c>
      <c r="F15" s="187"/>
      <c r="G15" s="187"/>
      <c r="H15" s="188"/>
      <c r="I15" s="186"/>
      <c r="J15" s="225"/>
    </row>
    <row r="16" spans="1:15" s="129" customFormat="1" ht="12.75" x14ac:dyDescent="0.2">
      <c r="A16" s="196"/>
      <c r="B16" s="196"/>
      <c r="C16" s="195"/>
      <c r="D16" s="195"/>
      <c r="E16" s="196"/>
      <c r="F16" s="196"/>
      <c r="G16" s="196"/>
      <c r="H16" s="196"/>
      <c r="I16" s="196"/>
    </row>
    <row r="17" spans="1:15" x14ac:dyDescent="0.25">
      <c r="A17" s="137" t="s">
        <v>127</v>
      </c>
      <c r="B17" s="129"/>
      <c r="C17" s="138"/>
      <c r="D17" s="129"/>
      <c r="E17" s="45"/>
      <c r="F17" s="45"/>
      <c r="G17" s="45"/>
      <c r="H17" s="45"/>
      <c r="I17" s="45"/>
      <c r="K17" s="195"/>
      <c r="L17" s="195"/>
      <c r="M17" s="195"/>
      <c r="N17" s="195"/>
      <c r="O17" s="195"/>
    </row>
    <row r="18" spans="1:15" x14ac:dyDescent="0.25">
      <c r="A18" s="137" t="s">
        <v>128</v>
      </c>
      <c r="B18" s="129"/>
      <c r="C18" s="138"/>
      <c r="D18" s="129"/>
      <c r="E18" s="45"/>
      <c r="F18" s="45"/>
      <c r="G18" s="45"/>
      <c r="H18" s="45"/>
      <c r="I18" s="45"/>
      <c r="K18" s="195"/>
      <c r="L18" s="195"/>
      <c r="M18" s="195"/>
      <c r="N18" s="195"/>
      <c r="O18" s="195"/>
    </row>
    <row r="19" spans="1:15" x14ac:dyDescent="0.25">
      <c r="A19" s="137" t="s">
        <v>129</v>
      </c>
      <c r="B19" s="129"/>
      <c r="C19" s="138"/>
      <c r="D19" s="129"/>
      <c r="E19" s="45"/>
      <c r="F19" s="45"/>
      <c r="G19" s="45"/>
      <c r="H19" s="45"/>
      <c r="I19" s="45"/>
      <c r="K19" s="195"/>
      <c r="L19" s="195"/>
      <c r="M19" s="195"/>
      <c r="N19" s="195"/>
      <c r="O19" s="195"/>
    </row>
    <row r="20" spans="1:15" x14ac:dyDescent="0.25">
      <c r="A20" s="137" t="s">
        <v>97</v>
      </c>
      <c r="B20" s="129"/>
      <c r="C20" s="138"/>
      <c r="D20" s="129"/>
      <c r="E20" s="45"/>
      <c r="F20" s="45"/>
      <c r="G20" s="45"/>
      <c r="H20" s="45"/>
      <c r="I20" s="45"/>
      <c r="K20" s="195"/>
      <c r="L20" s="195"/>
      <c r="M20" s="195"/>
      <c r="N20" s="195"/>
      <c r="O20" s="195"/>
    </row>
    <row r="22" spans="1:15" s="149" customFormat="1" ht="12.75" x14ac:dyDescent="0.25"/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tabSelected="1" workbookViewId="0">
      <selection activeCell="B32" sqref="B32"/>
    </sheetView>
  </sheetViews>
  <sheetFormatPr defaultRowHeight="12.75" x14ac:dyDescent="0.25"/>
  <cols>
    <col min="1" max="1" width="9.140625" style="149"/>
    <col min="2" max="2" width="31.42578125" style="149" customWidth="1"/>
    <col min="3" max="10" width="10.42578125" style="149" customWidth="1"/>
    <col min="11" max="11" width="18.5703125" style="149" customWidth="1"/>
    <col min="12" max="16384" width="9.140625" style="149"/>
  </cols>
  <sheetData>
    <row r="2" spans="1:12" s="140" customFormat="1" ht="15.75" x14ac:dyDescent="0.25">
      <c r="A2" s="139" t="s">
        <v>100</v>
      </c>
      <c r="C2" s="141"/>
      <c r="G2" s="142"/>
      <c r="H2" s="142"/>
      <c r="I2" s="142"/>
    </row>
    <row r="3" spans="1:12" s="144" customFormat="1" x14ac:dyDescent="0.25">
      <c r="A3" s="143"/>
      <c r="G3" s="145"/>
      <c r="H3" s="145"/>
      <c r="I3" s="145"/>
    </row>
    <row r="4" spans="1:12" s="147" customFormat="1" x14ac:dyDescent="0.25">
      <c r="A4" s="146" t="s">
        <v>101</v>
      </c>
      <c r="C4" s="146"/>
      <c r="G4" s="148"/>
      <c r="H4" s="148"/>
      <c r="I4" s="148"/>
    </row>
    <row r="5" spans="1:12" ht="13.5" thickBot="1" x14ac:dyDescent="0.3">
      <c r="C5" s="150"/>
      <c r="E5" s="150"/>
      <c r="F5" s="150"/>
      <c r="G5" s="151"/>
      <c r="H5" s="151"/>
      <c r="I5" s="151"/>
    </row>
    <row r="6" spans="1:12" ht="33.75" customHeight="1" x14ac:dyDescent="0.25">
      <c r="A6" s="339" t="s">
        <v>102</v>
      </c>
      <c r="B6" s="342" t="s">
        <v>103</v>
      </c>
      <c r="C6" s="152" t="s">
        <v>104</v>
      </c>
      <c r="D6" s="152" t="s">
        <v>105</v>
      </c>
      <c r="E6" s="152" t="s">
        <v>106</v>
      </c>
      <c r="F6" s="152" t="s">
        <v>132</v>
      </c>
      <c r="G6" s="342" t="s">
        <v>182</v>
      </c>
      <c r="H6" s="342" t="s">
        <v>109</v>
      </c>
      <c r="I6" s="342" t="s">
        <v>110</v>
      </c>
      <c r="J6" s="342" t="s">
        <v>111</v>
      </c>
      <c r="K6" s="334" t="s">
        <v>57</v>
      </c>
    </row>
    <row r="7" spans="1:12" ht="12.75" customHeight="1" x14ac:dyDescent="0.25">
      <c r="A7" s="340"/>
      <c r="B7" s="337"/>
      <c r="C7" s="153" t="s">
        <v>112</v>
      </c>
      <c r="D7" s="153" t="s">
        <v>113</v>
      </c>
      <c r="E7" s="153" t="s">
        <v>113</v>
      </c>
      <c r="F7" s="337" t="s">
        <v>114</v>
      </c>
      <c r="G7" s="337"/>
      <c r="H7" s="337"/>
      <c r="I7" s="337"/>
      <c r="J7" s="337"/>
      <c r="K7" s="335"/>
    </row>
    <row r="8" spans="1:12" ht="50.25" customHeight="1" thickBot="1" x14ac:dyDescent="0.3">
      <c r="A8" s="341"/>
      <c r="B8" s="338"/>
      <c r="C8" s="154" t="s">
        <v>115</v>
      </c>
      <c r="D8" s="154" t="s">
        <v>115</v>
      </c>
      <c r="E8" s="154" t="s">
        <v>115</v>
      </c>
      <c r="F8" s="338"/>
      <c r="G8" s="338"/>
      <c r="H8" s="338"/>
      <c r="I8" s="338"/>
      <c r="J8" s="338"/>
      <c r="K8" s="336"/>
    </row>
    <row r="9" spans="1:12" ht="51.75" customHeight="1" thickBot="1" x14ac:dyDescent="0.3">
      <c r="A9" s="155" t="s">
        <v>130</v>
      </c>
      <c r="B9" s="156" t="s">
        <v>131</v>
      </c>
      <c r="C9" s="265">
        <v>52560</v>
      </c>
      <c r="D9" s="264">
        <v>2018</v>
      </c>
      <c r="E9" s="264">
        <v>2023</v>
      </c>
      <c r="F9" s="264"/>
      <c r="G9" s="265">
        <v>10000</v>
      </c>
      <c r="H9" s="265">
        <v>10000</v>
      </c>
      <c r="I9" s="265">
        <v>10000</v>
      </c>
      <c r="J9" s="265">
        <v>10000</v>
      </c>
      <c r="K9" s="163" t="s">
        <v>151</v>
      </c>
    </row>
    <row r="10" spans="1:12" x14ac:dyDescent="0.25">
      <c r="A10" s="151"/>
      <c r="B10" s="151"/>
      <c r="C10" s="151"/>
      <c r="D10" s="151"/>
      <c r="E10" s="151"/>
      <c r="F10" s="151"/>
      <c r="G10" s="151"/>
      <c r="H10" s="151"/>
      <c r="I10" s="151"/>
    </row>
    <row r="11" spans="1:12" x14ac:dyDescent="0.25">
      <c r="E11" s="151"/>
      <c r="F11" s="151"/>
      <c r="G11" s="151"/>
      <c r="H11" s="151"/>
      <c r="I11" s="151"/>
    </row>
    <row r="12" spans="1:12" x14ac:dyDescent="0.25">
      <c r="G12" s="151"/>
      <c r="H12" s="151"/>
      <c r="I12" s="151"/>
    </row>
    <row r="13" spans="1:12" s="147" customFormat="1" x14ac:dyDescent="0.25">
      <c r="A13" s="146" t="s">
        <v>116</v>
      </c>
      <c r="G13" s="148"/>
      <c r="H13" s="148"/>
      <c r="I13" s="148"/>
    </row>
    <row r="14" spans="1:12" ht="16.5" thickBot="1" x14ac:dyDescent="0.3">
      <c r="C14" s="164"/>
      <c r="D14" s="165"/>
      <c r="E14" s="150"/>
      <c r="F14" s="150"/>
      <c r="G14" s="165"/>
      <c r="H14" s="166"/>
      <c r="I14" s="166"/>
    </row>
    <row r="15" spans="1:12" ht="33.75" customHeight="1" x14ac:dyDescent="0.25">
      <c r="A15" s="339" t="s">
        <v>102</v>
      </c>
      <c r="B15" s="342" t="s">
        <v>103</v>
      </c>
      <c r="C15" s="152" t="s">
        <v>117</v>
      </c>
      <c r="D15" s="152" t="s">
        <v>104</v>
      </c>
      <c r="E15" s="152" t="s">
        <v>105</v>
      </c>
      <c r="F15" s="152" t="s">
        <v>118</v>
      </c>
      <c r="G15" s="152" t="s">
        <v>107</v>
      </c>
      <c r="H15" s="342" t="s">
        <v>108</v>
      </c>
      <c r="I15" s="342" t="s">
        <v>110</v>
      </c>
      <c r="J15" s="342" t="s">
        <v>109</v>
      </c>
      <c r="K15" s="342" t="s">
        <v>111</v>
      </c>
      <c r="L15" s="334" t="s">
        <v>57</v>
      </c>
    </row>
    <row r="16" spans="1:12" x14ac:dyDescent="0.25">
      <c r="A16" s="340"/>
      <c r="B16" s="337"/>
      <c r="C16" s="153" t="s">
        <v>119</v>
      </c>
      <c r="D16" s="153" t="s">
        <v>112</v>
      </c>
      <c r="E16" s="153" t="s">
        <v>113</v>
      </c>
      <c r="F16" s="153" t="s">
        <v>113</v>
      </c>
      <c r="G16" s="153" t="s">
        <v>114</v>
      </c>
      <c r="H16" s="337"/>
      <c r="I16" s="337"/>
      <c r="J16" s="337"/>
      <c r="K16" s="337"/>
      <c r="L16" s="335"/>
    </row>
    <row r="17" spans="1:12" ht="30.75" customHeight="1" thickBot="1" x14ac:dyDescent="0.3">
      <c r="A17" s="341"/>
      <c r="B17" s="338"/>
      <c r="C17" s="154"/>
      <c r="D17" s="154" t="s">
        <v>115</v>
      </c>
      <c r="E17" s="154" t="s">
        <v>115</v>
      </c>
      <c r="F17" s="154" t="s">
        <v>115</v>
      </c>
      <c r="G17" s="154"/>
      <c r="H17" s="338"/>
      <c r="I17" s="338"/>
      <c r="J17" s="338"/>
      <c r="K17" s="338"/>
      <c r="L17" s="336"/>
    </row>
    <row r="18" spans="1:12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1:12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2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ht="13.5" thickBot="1" x14ac:dyDescent="0.3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</sheetData>
  <mergeCells count="15"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  <mergeCell ref="L15:L17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S15"/>
  <sheetViews>
    <sheetView workbookViewId="0">
      <selection activeCell="I34" sqref="I34"/>
    </sheetView>
  </sheetViews>
  <sheetFormatPr defaultRowHeight="15" x14ac:dyDescent="0.25"/>
  <cols>
    <col min="5" max="8" width="11.140625" customWidth="1"/>
    <col min="9" max="14" width="13.42578125" customWidth="1"/>
  </cols>
  <sheetData>
    <row r="1" spans="4:19" x14ac:dyDescent="0.25">
      <c r="E1" t="s">
        <v>181</v>
      </c>
    </row>
    <row r="2" spans="4:19" ht="15.75" thickBot="1" x14ac:dyDescent="0.3"/>
    <row r="3" spans="4:19" x14ac:dyDescent="0.25">
      <c r="D3" s="251"/>
      <c r="E3" s="252"/>
      <c r="F3" s="252"/>
      <c r="G3" s="258"/>
      <c r="H3" s="258"/>
      <c r="I3" s="241" t="s">
        <v>168</v>
      </c>
      <c r="J3" s="243"/>
      <c r="K3" s="242" t="s">
        <v>169</v>
      </c>
      <c r="L3" s="243"/>
      <c r="M3" s="241" t="s">
        <v>170</v>
      </c>
      <c r="N3" s="243"/>
    </row>
    <row r="4" spans="4:19" s="7" customFormat="1" ht="30" x14ac:dyDescent="0.25">
      <c r="D4" s="253" t="s">
        <v>161</v>
      </c>
      <c r="E4" s="235" t="s">
        <v>162</v>
      </c>
      <c r="F4" s="235" t="s">
        <v>163</v>
      </c>
      <c r="G4" s="238" t="s">
        <v>164</v>
      </c>
      <c r="H4" s="238" t="s">
        <v>165</v>
      </c>
      <c r="I4" s="244" t="s">
        <v>166</v>
      </c>
      <c r="J4" s="245" t="s">
        <v>167</v>
      </c>
      <c r="K4" s="240" t="s">
        <v>166</v>
      </c>
      <c r="L4" s="245" t="s">
        <v>167</v>
      </c>
      <c r="M4" s="244" t="s">
        <v>166</v>
      </c>
      <c r="N4" s="245" t="s">
        <v>167</v>
      </c>
    </row>
    <row r="5" spans="4:19" ht="24.75" customHeight="1" x14ac:dyDescent="0.25">
      <c r="D5" s="250" t="s">
        <v>176</v>
      </c>
      <c r="E5" s="239" t="s">
        <v>171</v>
      </c>
      <c r="F5" s="239">
        <v>230</v>
      </c>
      <c r="G5" s="236">
        <v>44083</v>
      </c>
      <c r="H5" s="261">
        <f>G5/F5</f>
        <v>191.66521739130434</v>
      </c>
      <c r="I5" s="250">
        <v>72</v>
      </c>
      <c r="J5" s="246">
        <v>13800</v>
      </c>
      <c r="K5" s="237">
        <v>77</v>
      </c>
      <c r="L5" s="246">
        <v>14758</v>
      </c>
      <c r="M5" s="250">
        <v>81</v>
      </c>
      <c r="N5" s="246">
        <v>15525</v>
      </c>
      <c r="O5">
        <f>I5+K5+M5</f>
        <v>230</v>
      </c>
      <c r="P5">
        <f>F5-O5</f>
        <v>0</v>
      </c>
      <c r="R5" s="233">
        <f>N5+L5+J5</f>
        <v>44083</v>
      </c>
      <c r="S5">
        <f>G5-R5</f>
        <v>0</v>
      </c>
    </row>
    <row r="6" spans="4:19" ht="24.75" customHeight="1" x14ac:dyDescent="0.25">
      <c r="D6" s="250" t="s">
        <v>177</v>
      </c>
      <c r="E6" s="239" t="s">
        <v>172</v>
      </c>
      <c r="F6" s="239">
        <v>48</v>
      </c>
      <c r="G6" s="236">
        <v>2395</v>
      </c>
      <c r="H6" s="261">
        <f t="shared" ref="H6:H9" si="0">G6/F6</f>
        <v>49.895833333333336</v>
      </c>
      <c r="I6" s="250">
        <f t="shared" ref="I6" si="1">F6/3</f>
        <v>16</v>
      </c>
      <c r="J6" s="246">
        <v>798</v>
      </c>
      <c r="K6" s="237">
        <v>16</v>
      </c>
      <c r="L6" s="246">
        <v>798</v>
      </c>
      <c r="M6" s="250">
        <v>16</v>
      </c>
      <c r="N6" s="246">
        <v>798</v>
      </c>
      <c r="O6">
        <f t="shared" ref="O6:O7" si="2">I6+K6+M6</f>
        <v>48</v>
      </c>
      <c r="P6">
        <f t="shared" ref="P6:P8" si="3">F6-O6</f>
        <v>0</v>
      </c>
      <c r="R6" s="233">
        <f t="shared" ref="R6:R8" si="4">N6+L6+J6</f>
        <v>2394</v>
      </c>
      <c r="S6">
        <f t="shared" ref="S6:S8" si="5">G6-R6</f>
        <v>1</v>
      </c>
    </row>
    <row r="7" spans="4:19" ht="24.75" customHeight="1" x14ac:dyDescent="0.25">
      <c r="D7" s="250" t="s">
        <v>178</v>
      </c>
      <c r="E7" s="239" t="s">
        <v>173</v>
      </c>
      <c r="F7" s="239">
        <v>15</v>
      </c>
      <c r="G7" s="236">
        <v>5358</v>
      </c>
      <c r="H7" s="261">
        <f t="shared" si="0"/>
        <v>357.2</v>
      </c>
      <c r="I7" s="250">
        <v>2</v>
      </c>
      <c r="J7" s="246">
        <v>786</v>
      </c>
      <c r="K7" s="237">
        <v>5</v>
      </c>
      <c r="L7" s="246">
        <v>1872</v>
      </c>
      <c r="M7" s="250">
        <v>8</v>
      </c>
      <c r="N7" s="246">
        <v>2702</v>
      </c>
      <c r="O7">
        <f t="shared" si="2"/>
        <v>15</v>
      </c>
      <c r="P7">
        <f t="shared" si="3"/>
        <v>0</v>
      </c>
      <c r="R7" s="233">
        <f t="shared" si="4"/>
        <v>5360</v>
      </c>
      <c r="S7">
        <f t="shared" si="5"/>
        <v>-2</v>
      </c>
    </row>
    <row r="8" spans="4:19" ht="24.75" customHeight="1" x14ac:dyDescent="0.25">
      <c r="D8" s="250" t="s">
        <v>179</v>
      </c>
      <c r="E8" s="239" t="s">
        <v>174</v>
      </c>
      <c r="F8" s="239">
        <v>293</v>
      </c>
      <c r="G8" s="236">
        <v>1724</v>
      </c>
      <c r="H8" s="261">
        <f t="shared" si="0"/>
        <v>5.8839590443686003</v>
      </c>
      <c r="I8" s="250">
        <f>SUM(I5:I7)</f>
        <v>90</v>
      </c>
      <c r="J8" s="246">
        <v>530</v>
      </c>
      <c r="K8" s="237">
        <f>SUM(K5:K7)</f>
        <v>98</v>
      </c>
      <c r="L8" s="246">
        <v>577</v>
      </c>
      <c r="M8" s="250">
        <f>SUM(M5:M7)</f>
        <v>105</v>
      </c>
      <c r="N8" s="246">
        <v>617</v>
      </c>
      <c r="O8">
        <f>SUM(O5:O7)</f>
        <v>293</v>
      </c>
      <c r="P8">
        <f t="shared" si="3"/>
        <v>0</v>
      </c>
      <c r="R8" s="233">
        <f t="shared" si="4"/>
        <v>1724</v>
      </c>
      <c r="S8">
        <f t="shared" si="5"/>
        <v>0</v>
      </c>
    </row>
    <row r="9" spans="4:19" ht="24.75" customHeight="1" x14ac:dyDescent="0.25">
      <c r="D9" s="254" t="s">
        <v>180</v>
      </c>
      <c r="E9" s="234" t="s">
        <v>175</v>
      </c>
      <c r="F9" s="234">
        <v>1</v>
      </c>
      <c r="G9" s="236">
        <v>10000</v>
      </c>
      <c r="H9" s="261">
        <f t="shared" si="0"/>
        <v>10000</v>
      </c>
      <c r="I9" s="250"/>
      <c r="J9" s="247">
        <v>10000</v>
      </c>
      <c r="K9" s="237"/>
      <c r="L9" s="247"/>
      <c r="M9" s="250"/>
      <c r="N9" s="247"/>
    </row>
    <row r="10" spans="4:19" ht="24.75" customHeight="1" thickBot="1" x14ac:dyDescent="0.3">
      <c r="D10" s="255"/>
      <c r="E10" s="256" t="s">
        <v>135</v>
      </c>
      <c r="F10" s="257"/>
      <c r="G10" s="259">
        <f>SUM(G5:G9)</f>
        <v>63560</v>
      </c>
      <c r="H10" s="262">
        <f t="shared" ref="H10:N10" si="6">SUM(H5:H9)</f>
        <v>10604.645009769007</v>
      </c>
      <c r="I10" s="248">
        <f t="shared" si="6"/>
        <v>180</v>
      </c>
      <c r="J10" s="249">
        <f t="shared" si="6"/>
        <v>25914</v>
      </c>
      <c r="K10" s="260">
        <f t="shared" si="6"/>
        <v>196</v>
      </c>
      <c r="L10" s="249">
        <f t="shared" si="6"/>
        <v>18005</v>
      </c>
      <c r="M10" s="248">
        <f t="shared" si="6"/>
        <v>210</v>
      </c>
      <c r="N10" s="249">
        <f t="shared" si="6"/>
        <v>19642</v>
      </c>
    </row>
    <row r="12" spans="4:19" x14ac:dyDescent="0.25">
      <c r="J12">
        <v>25914</v>
      </c>
      <c r="L12">
        <v>18005</v>
      </c>
      <c r="N12">
        <v>19642</v>
      </c>
      <c r="P12">
        <f>J12+L12+N12</f>
        <v>63561</v>
      </c>
    </row>
    <row r="15" spans="4:19" x14ac:dyDescent="0.25">
      <c r="J15" s="233">
        <f>J12-J10</f>
        <v>0</v>
      </c>
      <c r="K15" s="233"/>
      <c r="L15" s="233">
        <f t="shared" ref="L15:N15" si="7">L12-L10</f>
        <v>0</v>
      </c>
      <c r="M15" s="233"/>
      <c r="N15" s="233">
        <f t="shared" si="7"/>
        <v>0</v>
      </c>
      <c r="P15">
        <f>G10-P12</f>
        <v>-1</v>
      </c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planifikimi per katermujor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2019-10-01T13:22:19Z</dcterms:modified>
</cp:coreProperties>
</file>